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15" windowWidth="9570" windowHeight="4530" activeTab="0"/>
  </bookViews>
  <sheets>
    <sheet name="Datos Generales" sheetId="1" r:id="rId1"/>
    <sheet name="DatosMes" sheetId="2" r:id="rId2"/>
    <sheet name="Inspección" sheetId="3" r:id="rId3"/>
    <sheet name="Motores" sheetId="4" r:id="rId4"/>
    <sheet name="Reactiva" sheetId="5" r:id="rId5"/>
    <sheet name="Cogenera" sheetId="6" r:id="rId6"/>
    <sheet name="Combustibles" sheetId="7" state="hidden" r:id="rId7"/>
    <sheet name="GAS" sheetId="8" r:id="rId8"/>
    <sheet name="Informacion Motores Quemados" sheetId="9" r:id="rId9"/>
    <sheet name="Diagrama de Flujo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fn.AVERAGEIF" hidden="1">#NAME?</definedName>
    <definedName name="_xlfn.BAHTTEXT" hidden="1">#NAME?</definedName>
    <definedName name="AIRE">'[2]EnerDia'!$CY$11:$CY$387</definedName>
    <definedName name="_xlnm.Print_Area" localSheetId="0">'Datos Generales'!$A$1:$F$58</definedName>
    <definedName name="_xlnm.Print_Area" localSheetId="1">'DatosMes'!$A$1:$O$373</definedName>
    <definedName name="_xlnm.Print_Area" localSheetId="8">'Informacion Motores Quemados'!$A$1:$V$18</definedName>
    <definedName name="Capital">#REF!</definedName>
    <definedName name="GACS">'[2]EnerDia'!$CZ$11:$CZ$387</definedName>
    <definedName name="GENERAL">'[2]EnerDia'!$N$11:$N$387</definedName>
    <definedName name="GRALSINAIRE">'[2]EnerDia'!$CZ$11:$CZ$387</definedName>
    <definedName name="PC">'[2]EnerDia'!$Z$11:$Z$387</definedName>
    <definedName name="PCMIN">'[2]EnerDia'!$R$399</definedName>
    <definedName name="PE">'[2]EnerDia'!$V$11:$V$387</definedName>
    <definedName name="PEMIN">'[2]EnerDia'!$R$398</definedName>
    <definedName name="PlantNames">#REF!</definedName>
    <definedName name="SG">'[2]EnerDia'!$BQ$395</definedName>
    <definedName name="TARIFA_1" localSheetId="8">#REF!</definedName>
    <definedName name="TARIFA_1">#REF!</definedName>
    <definedName name="TARIFA_2" localSheetId="8">#REF!</definedName>
    <definedName name="TARIFA_2">#REF!</definedName>
    <definedName name="_xlnm.Print_Titles" localSheetId="5">'Cogenera'!$1:$3</definedName>
    <definedName name="_xlnm.Print_Titles" localSheetId="6">'Combustibles'!$1:$3</definedName>
    <definedName name="_xlnm.Print_Titles" localSheetId="0">'Datos Generales'!$2:$6</definedName>
    <definedName name="_xlnm.Print_Titles" localSheetId="1">'DatosMes'!$1:$4</definedName>
    <definedName name="_xlnm.Print_Titles" localSheetId="7">'GAS'!$1:$3</definedName>
    <definedName name="_xlnm.Print_Titles" localSheetId="2">'Inspección'!$1:$5</definedName>
    <definedName name="_xlnm.Print_Titles" localSheetId="3">'Motores'!$1:$3</definedName>
    <definedName name="_xlnm.Print_Titles" localSheetId="4">'Reactiva'!$1:$5</definedName>
    <definedName name="TOTAL_AÑO_PARTICIPACION" localSheetId="8">#REF!</definedName>
    <definedName name="TOTAL_AÑO_PARTICIPACION">#REF!</definedName>
    <definedName name="TOTAL_AÑO_PROPIO" localSheetId="8">#REF!</definedName>
    <definedName name="TOTAL_AÑO_PROPIO">#REF!</definedName>
    <definedName name="Z_380CF540_D57C_11D2_A574_00C0DFE5DA35_.wvu.PrintArea" localSheetId="1" hidden="1">'DatosMes'!$A$545:$G$557</definedName>
  </definedNames>
  <calcPr fullCalcOnLoad="1"/>
</workbook>
</file>

<file path=xl/comments2.xml><?xml version="1.0" encoding="utf-8"?>
<comments xmlns="http://schemas.openxmlformats.org/spreadsheetml/2006/main">
  <authors>
    <author>Jrubio</author>
    <author>Jesus Rubio</author>
    <author>Jesus Rubio D.</author>
    <author>Leonardo Guevara</author>
    <author>Jes?s Rubio </author>
  </authors>
  <commentList>
    <comment ref="I567" authorId="0">
      <text>
        <r>
          <rPr>
            <b/>
            <sz val="8"/>
            <rFont val="Tahoma"/>
            <family val="2"/>
          </rPr>
          <t>Jrubio:</t>
        </r>
        <r>
          <rPr>
            <sz val="8"/>
            <rFont val="Tahoma"/>
            <family val="2"/>
          </rPr>
          <t xml:space="preserve">
Vincular con el correspondiente proceso en la columna G, peso equiv.</t>
        </r>
      </text>
    </comment>
    <comment ref="J555" authorId="1">
      <text>
        <r>
          <rPr>
            <b/>
            <sz val="8"/>
            <rFont val="Tahoma"/>
            <family val="2"/>
          </rPr>
          <t>Jesus Rubio:</t>
        </r>
        <r>
          <rPr>
            <sz val="8"/>
            <rFont val="Tahoma"/>
            <family val="2"/>
          </rPr>
          <t xml:space="preserve">
Para cilindros de GLP</t>
        </r>
      </text>
    </comment>
    <comment ref="K546" authorId="2">
      <text>
        <r>
          <rPr>
            <b/>
            <sz val="8"/>
            <rFont val="Tahoma"/>
            <family val="2"/>
          </rPr>
          <t>Jesus Rubio D.: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Digitar el valor del consumo mensual en la Unidad y  en la fila correspondiente al Energetico utilizado actualmente</t>
        </r>
      </text>
    </comment>
    <comment ref="E542" authorId="1">
      <text>
        <r>
          <rPr>
            <b/>
            <sz val="8"/>
            <rFont val="Tahoma"/>
            <family val="2"/>
          </rPr>
          <t>Jesus Rubio:</t>
        </r>
        <r>
          <rPr>
            <sz val="8"/>
            <rFont val="Tahoma"/>
            <family val="2"/>
          </rPr>
          <t xml:space="preserve">
Este valor debe ser la unidad</t>
        </r>
      </text>
    </comment>
    <comment ref="C426" authorId="3">
      <text>
        <r>
          <rPr>
            <b/>
            <sz val="8"/>
            <rFont val="Tahoma"/>
            <family val="2"/>
          </rPr>
          <t>Leonardo Guevara:</t>
        </r>
        <r>
          <rPr>
            <sz val="8"/>
            <rFont val="Tahoma"/>
            <family val="2"/>
          </rPr>
          <t xml:space="preserve">
Cambiar la suma de los consumos parciales por productos de acuerdo con la distribución real de la planta</t>
        </r>
      </text>
    </comment>
    <comment ref="B426" authorId="3">
      <text>
        <r>
          <rPr>
            <b/>
            <sz val="8"/>
            <rFont val="Tahoma"/>
            <family val="2"/>
          </rPr>
          <t>Leonardo Guevara:</t>
        </r>
        <r>
          <rPr>
            <sz val="8"/>
            <rFont val="Tahoma"/>
            <family val="2"/>
          </rPr>
          <t xml:space="preserve">
Cambiar la suma de los consumos parciales por productos de acuerdo con la distribución real de la planta</t>
        </r>
      </text>
    </comment>
    <comment ref="P328" authorId="3">
      <text>
        <r>
          <rPr>
            <b/>
            <sz val="8"/>
            <rFont val="Tahoma"/>
            <family val="2"/>
          </rPr>
          <t>Leonardo Guevara:</t>
        </r>
        <r>
          <rPr>
            <sz val="8"/>
            <rFont val="Tahoma"/>
            <family val="2"/>
          </rPr>
          <t xml:space="preserve">
% consumo histórico Mix FY2008</t>
        </r>
      </text>
    </comment>
    <comment ref="P327" authorId="3">
      <text>
        <r>
          <rPr>
            <b/>
            <sz val="8"/>
            <rFont val="Tahoma"/>
            <family val="2"/>
          </rPr>
          <t>Leonardo Guevara:</t>
        </r>
        <r>
          <rPr>
            <sz val="8"/>
            <rFont val="Tahoma"/>
            <family val="2"/>
          </rPr>
          <t xml:space="preserve">
% consumo histórico Mix FY2008</t>
        </r>
      </text>
    </comment>
    <comment ref="P326" authorId="3">
      <text>
        <r>
          <rPr>
            <b/>
            <sz val="8"/>
            <rFont val="Tahoma"/>
            <family val="2"/>
          </rPr>
          <t>Leonardo Guevara:</t>
        </r>
        <r>
          <rPr>
            <sz val="8"/>
            <rFont val="Tahoma"/>
            <family val="2"/>
          </rPr>
          <t xml:space="preserve">
% consumo histórico Mix FY2008</t>
        </r>
      </text>
    </comment>
    <comment ref="P325" authorId="3">
      <text>
        <r>
          <rPr>
            <b/>
            <sz val="8"/>
            <rFont val="Tahoma"/>
            <family val="2"/>
          </rPr>
          <t>Leonardo Guevara:</t>
        </r>
        <r>
          <rPr>
            <sz val="8"/>
            <rFont val="Tahoma"/>
            <family val="2"/>
          </rPr>
          <t xml:space="preserve">
% consumo histórico Mix FY2008</t>
        </r>
      </text>
    </comment>
    <comment ref="P324" authorId="3">
      <text>
        <r>
          <rPr>
            <b/>
            <sz val="8"/>
            <rFont val="Tahoma"/>
            <family val="2"/>
          </rPr>
          <t>Leonardo Guevara:</t>
        </r>
        <r>
          <rPr>
            <sz val="8"/>
            <rFont val="Tahoma"/>
            <family val="2"/>
          </rPr>
          <t xml:space="preserve">
% consumo histórico Mix FY2008</t>
        </r>
      </text>
    </comment>
    <comment ref="P323" authorId="3">
      <text>
        <r>
          <rPr>
            <b/>
            <sz val="8"/>
            <rFont val="Tahoma"/>
            <family val="2"/>
          </rPr>
          <t>Leonardo Guevara:</t>
        </r>
        <r>
          <rPr>
            <sz val="8"/>
            <rFont val="Tahoma"/>
            <family val="2"/>
          </rPr>
          <t xml:space="preserve">
% consumo histórico Mix FY2008</t>
        </r>
      </text>
    </comment>
    <comment ref="B113" authorId="3">
      <text>
        <r>
          <rPr>
            <b/>
            <sz val="8"/>
            <rFont val="Tahoma"/>
            <family val="2"/>
          </rPr>
          <t>Leonardo Guevara:</t>
        </r>
        <r>
          <rPr>
            <sz val="8"/>
            <rFont val="Tahoma"/>
            <family val="2"/>
          </rPr>
          <t xml:space="preserve">
Tomado del valor estándar para Gas Natural 35.315 BTU /M3</t>
        </r>
      </text>
    </comment>
    <comment ref="A7" authorId="4">
      <text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Es necesario disponer de información de los dos últimos años  y del actual, para tener bases de comparación.
</t>
        </r>
      </text>
    </comment>
  </commentList>
</comments>
</file>

<file path=xl/comments3.xml><?xml version="1.0" encoding="utf-8"?>
<comments xmlns="http://schemas.openxmlformats.org/spreadsheetml/2006/main">
  <authors>
    <author>Jesus Rubio D.</author>
  </authors>
  <commentList>
    <comment ref="C7" authorId="0">
      <text>
        <r>
          <rPr>
            <b/>
            <sz val="8"/>
            <rFont val="Tahoma"/>
            <family val="2"/>
          </rPr>
          <t>Interior, Exterior, Poste, H</t>
        </r>
        <r>
          <rPr>
            <sz val="8"/>
            <rFont val="Tahoma"/>
            <family val="2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2"/>
          </rPr>
          <t>Interior, Exterior, Poste, H</t>
        </r>
        <r>
          <rPr>
            <sz val="8"/>
            <rFont val="Tahoma"/>
            <family val="2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2"/>
          </rPr>
          <t>Interior, Exterior, Poste, H</t>
        </r>
        <r>
          <rPr>
            <sz val="8"/>
            <rFont val="Tahoma"/>
            <family val="2"/>
          </rPr>
          <t xml:space="preserve">
</t>
        </r>
      </text>
    </comment>
    <comment ref="U7" authorId="0">
      <text>
        <r>
          <rPr>
            <b/>
            <sz val="8"/>
            <rFont val="Tahoma"/>
            <family val="2"/>
          </rPr>
          <t>Interior, Exterior, Poste, H</t>
        </r>
        <r>
          <rPr>
            <sz val="8"/>
            <rFont val="Tahoma"/>
            <family val="2"/>
          </rPr>
          <t xml:space="preserve">
</t>
        </r>
      </text>
    </comment>
    <comment ref="AA7" authorId="0">
      <text>
        <r>
          <rPr>
            <b/>
            <sz val="8"/>
            <rFont val="Tahoma"/>
            <family val="2"/>
          </rPr>
          <t>Interior, Exterior, Poste, H</t>
        </r>
        <r>
          <rPr>
            <sz val="8"/>
            <rFont val="Tahoma"/>
            <family val="2"/>
          </rPr>
          <t xml:space="preserve">
</t>
        </r>
      </text>
    </comment>
    <comment ref="AG7" authorId="0">
      <text>
        <r>
          <rPr>
            <b/>
            <sz val="8"/>
            <rFont val="Tahoma"/>
            <family val="2"/>
          </rPr>
          <t>Interior, Exterior, Poste, H</t>
        </r>
        <r>
          <rPr>
            <sz val="8"/>
            <rFont val="Tahoma"/>
            <family val="2"/>
          </rPr>
          <t xml:space="preserve">
</t>
        </r>
      </text>
    </comment>
    <comment ref="AM7" authorId="0">
      <text>
        <r>
          <rPr>
            <b/>
            <sz val="8"/>
            <rFont val="Tahoma"/>
            <family val="2"/>
          </rPr>
          <t>Interior, Exterior, Poste, H</t>
        </r>
        <r>
          <rPr>
            <sz val="8"/>
            <rFont val="Tahoma"/>
            <family val="2"/>
          </rPr>
          <t xml:space="preserve">
</t>
        </r>
      </text>
    </comment>
    <comment ref="AS7" authorId="0">
      <text>
        <r>
          <rPr>
            <b/>
            <sz val="8"/>
            <rFont val="Tahoma"/>
            <family val="2"/>
          </rPr>
          <t>Interior, Exterior, Poste, H</t>
        </r>
        <r>
          <rPr>
            <sz val="8"/>
            <rFont val="Tahoma"/>
            <family val="2"/>
          </rPr>
          <t xml:space="preserve">
</t>
        </r>
      </text>
    </comment>
    <comment ref="AY7" authorId="0">
      <text>
        <r>
          <rPr>
            <b/>
            <sz val="8"/>
            <rFont val="Tahoma"/>
            <family val="2"/>
          </rPr>
          <t>Interior, Exterior, Poste, H</t>
        </r>
        <r>
          <rPr>
            <sz val="8"/>
            <rFont val="Tahoma"/>
            <family val="2"/>
          </rPr>
          <t xml:space="preserve">
</t>
        </r>
      </text>
    </comment>
    <comment ref="BE7" authorId="0">
      <text>
        <r>
          <rPr>
            <b/>
            <sz val="8"/>
            <rFont val="Tahoma"/>
            <family val="2"/>
          </rPr>
          <t>Interior, Exterior, Poste, H</t>
        </r>
        <r>
          <rPr>
            <sz val="8"/>
            <rFont val="Tahoma"/>
            <family val="2"/>
          </rPr>
          <t xml:space="preserve">
</t>
        </r>
      </text>
    </comment>
    <comment ref="BK7" authorId="0">
      <text>
        <r>
          <rPr>
            <b/>
            <sz val="8"/>
            <rFont val="Tahoma"/>
            <family val="2"/>
          </rPr>
          <t>Interior, Exterior, Poste, H</t>
        </r>
        <r>
          <rPr>
            <sz val="8"/>
            <rFont val="Tahoma"/>
            <family val="2"/>
          </rPr>
          <t xml:space="preserve">
</t>
        </r>
      </text>
    </comment>
    <comment ref="BQ7" authorId="0">
      <text>
        <r>
          <rPr>
            <b/>
            <sz val="8"/>
            <rFont val="Tahoma"/>
            <family val="2"/>
          </rPr>
          <t>Interior, Exterior, Poste, H</t>
        </r>
        <r>
          <rPr>
            <sz val="8"/>
            <rFont val="Tahoma"/>
            <family val="2"/>
          </rPr>
          <t xml:space="preserve">
</t>
        </r>
      </text>
    </comment>
    <comment ref="BW7" authorId="0">
      <text>
        <r>
          <rPr>
            <b/>
            <sz val="8"/>
            <rFont val="Tahoma"/>
            <family val="2"/>
          </rPr>
          <t>Interior, Exterior, Poste, H</t>
        </r>
        <r>
          <rPr>
            <sz val="8"/>
            <rFont val="Tahoma"/>
            <family val="2"/>
          </rPr>
          <t xml:space="preserve">
</t>
        </r>
      </text>
    </comment>
    <comment ref="CC7" authorId="0">
      <text>
        <r>
          <rPr>
            <b/>
            <sz val="8"/>
            <rFont val="Tahoma"/>
            <family val="2"/>
          </rPr>
          <t>Interior, Exterior, Poste, H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Marino Rubio</author>
    <author>Jrubio</author>
  </authors>
  <commentList>
    <comment ref="I17" authorId="0">
      <text>
        <r>
          <rPr>
            <b/>
            <sz val="8"/>
            <rFont val="Tahoma"/>
            <family val="2"/>
          </rPr>
          <t>Marino Rubio:</t>
        </r>
        <r>
          <rPr>
            <sz val="8"/>
            <rFont val="Tahoma"/>
            <family val="2"/>
          </rPr>
          <t xml:space="preserve">
Principalmenete  el de inyección de gases.</t>
        </r>
      </text>
    </comment>
    <comment ref="J17" authorId="0">
      <text>
        <r>
          <rPr>
            <b/>
            <sz val="8"/>
            <rFont val="Tahoma"/>
            <family val="2"/>
          </rPr>
          <t>Marino Rubio:</t>
        </r>
        <r>
          <rPr>
            <sz val="8"/>
            <rFont val="Tahoma"/>
            <family val="2"/>
          </rPr>
          <t xml:space="preserve">
Principalmenete  el de inyección de gases.</t>
        </r>
      </text>
    </comment>
    <comment ref="P41" authorId="1">
      <text>
        <r>
          <rPr>
            <sz val="8"/>
            <rFont val="Tahoma"/>
            <family val="2"/>
          </rPr>
          <t>Si la respuesta es "Si", adjuntar curvas de curado</t>
        </r>
      </text>
    </comment>
    <comment ref="Q41" authorId="1">
      <text>
        <r>
          <rPr>
            <sz val="8"/>
            <rFont val="Tahoma"/>
            <family val="2"/>
          </rPr>
          <t>Si la respuesta es "Si", adjuntar tabla de mediciones de flujos por Tobera</t>
        </r>
      </text>
    </comment>
  </commentList>
</comments>
</file>

<file path=xl/sharedStrings.xml><?xml version="1.0" encoding="utf-8"?>
<sst xmlns="http://schemas.openxmlformats.org/spreadsheetml/2006/main" count="1383" uniqueCount="569">
  <si>
    <t>CLIENTE:</t>
  </si>
  <si>
    <t>INVENTARIO DE CONSUMIDORES - DIAGRAMA UNIFILAR - ÍNDICES DE GESTIÓN ENERGÉTICA</t>
  </si>
  <si>
    <t>ÍTEM</t>
  </si>
  <si>
    <t>DESCRIPCIÓN</t>
  </si>
  <si>
    <t>Cuenta con la información</t>
  </si>
  <si>
    <t>CANTIDAD</t>
  </si>
  <si>
    <t>COMENTARIOS</t>
  </si>
  <si>
    <t>SI</t>
  </si>
  <si>
    <t>NO</t>
  </si>
  <si>
    <t>Cantidad personal operativo</t>
  </si>
  <si>
    <t>kWh Mes consumo promedio</t>
  </si>
  <si>
    <t>KVAR / mes promedio</t>
  </si>
  <si>
    <t>kWh Mes Promedio Autogenerado</t>
  </si>
  <si>
    <t>KVAR / mes promedio Autogenerado</t>
  </si>
  <si>
    <t>KW capacidad Autogeneración</t>
  </si>
  <si>
    <t>Cantidad equipos autogeneración</t>
  </si>
  <si>
    <t>KVA Instalados en Subestaciones</t>
  </si>
  <si>
    <t>KVAR Instalados</t>
  </si>
  <si>
    <t>Cantidad de subestaciones</t>
  </si>
  <si>
    <t>Cantidad de transformadores</t>
  </si>
  <si>
    <t>Cantidad aproximada de motores</t>
  </si>
  <si>
    <t>Cantidad aproximada de lámparas</t>
  </si>
  <si>
    <t>Número de productos básicos en producción</t>
  </si>
  <si>
    <t>Nombre de los productos elaborados</t>
  </si>
  <si>
    <t>Producto 1</t>
  </si>
  <si>
    <t>Producto 2</t>
  </si>
  <si>
    <t>Producto 3</t>
  </si>
  <si>
    <t>Capacidad de SCFM instalados en aire comprimido</t>
  </si>
  <si>
    <t>Ton. de Refrigeración y/o Aire Acondicionado</t>
  </si>
  <si>
    <t>DIAGRAMA UNIFILAR</t>
  </si>
  <si>
    <t>Nivel 1: Hasta subestaciones</t>
  </si>
  <si>
    <t>Nivel 2 : Hasta tableros de distribución</t>
  </si>
  <si>
    <t>Nivel 3 : Hasta motores mayores  a 7,5 HP</t>
  </si>
  <si>
    <t>Novel 4 : Hasta todos los consumidores. Incluye alumbrado, equipos oficina, etc.</t>
  </si>
  <si>
    <t>INFORMACIÓN COMPLEMENTARIA</t>
  </si>
  <si>
    <t>Inventario consumidores energía eléctrica</t>
  </si>
  <si>
    <t>Nivel 1 : Motores Datos de placa</t>
  </si>
  <si>
    <t>Nivel 2 : Motores Datos operación *</t>
  </si>
  <si>
    <t>* Datos operación incluye:</t>
  </si>
  <si>
    <t>* Amperaje en vació</t>
  </si>
  <si>
    <t>* Amperaje en tres fases sin carga</t>
  </si>
  <si>
    <t>* Amperaje tres fases con carga</t>
  </si>
  <si>
    <t>* Horas operación por día</t>
  </si>
  <si>
    <t>* Días operación al mes</t>
  </si>
  <si>
    <t>* Factor de potencia Real</t>
  </si>
  <si>
    <t>* Subestación de donde se alimenta</t>
  </si>
  <si>
    <t>* Tablero de donde se alimenta</t>
  </si>
  <si>
    <t>* Voltaje de operación en bornes</t>
  </si>
  <si>
    <t>* Frecuencia</t>
  </si>
  <si>
    <t xml:space="preserve">* Amperaje de la protección </t>
  </si>
  <si>
    <t xml:space="preserve">   a) Interruptor</t>
  </si>
  <si>
    <t xml:space="preserve">   b) Contactor</t>
  </si>
  <si>
    <t xml:space="preserve">   c) Térmico</t>
  </si>
  <si>
    <t>Esta es información básica para iniciar con un Programa de Optimización del Recurso Energético.</t>
  </si>
  <si>
    <t>ENTREVISTA E INSPECCIÓN VISUAL DEL SISTEMA ELÉCTRICO</t>
  </si>
  <si>
    <t>Subestación 1</t>
  </si>
  <si>
    <t>Subestación 2</t>
  </si>
  <si>
    <t>Subestación 3</t>
  </si>
  <si>
    <t>Subestación 4</t>
  </si>
  <si>
    <t>Subestación 5</t>
  </si>
  <si>
    <t>Subestación 6</t>
  </si>
  <si>
    <t>Subestación 7</t>
  </si>
  <si>
    <t>Subestación 8</t>
  </si>
  <si>
    <t>Subestación 9</t>
  </si>
  <si>
    <t>Subestación 10</t>
  </si>
  <si>
    <t>Subestación 11</t>
  </si>
  <si>
    <t>Subestación 12</t>
  </si>
  <si>
    <t>Subestación 13</t>
  </si>
  <si>
    <t>Subestación 14</t>
  </si>
  <si>
    <t>Nombre de cada Subestación Eléctrica</t>
  </si>
  <si>
    <t xml:space="preserve">Transformador </t>
  </si>
  <si>
    <t>Ubicación</t>
  </si>
  <si>
    <t>Relación</t>
  </si>
  <si>
    <t>KVA</t>
  </si>
  <si>
    <t>Marca</t>
  </si>
  <si>
    <t>Grupo conexión</t>
  </si>
  <si>
    <t>Año Fabricación</t>
  </si>
  <si>
    <t>Características de carga</t>
  </si>
  <si>
    <t>Amp.</t>
  </si>
  <si>
    <t>Tap Trafo</t>
  </si>
  <si>
    <t>Voltios</t>
  </si>
  <si>
    <t>Fac. Potencia</t>
  </si>
  <si>
    <t xml:space="preserve">Contador de energía </t>
  </si>
  <si>
    <t>N.T</t>
  </si>
  <si>
    <t>Factor</t>
  </si>
  <si>
    <t>Transformadores de medición</t>
  </si>
  <si>
    <t xml:space="preserve">PT. Marca </t>
  </si>
  <si>
    <t xml:space="preserve">CT. Marca </t>
  </si>
  <si>
    <t>Estado físico de la instalación (Calificar de 1 a 5)</t>
  </si>
  <si>
    <t>Cerramiento</t>
  </si>
  <si>
    <t>Cubículos</t>
  </si>
  <si>
    <t>Pintura</t>
  </si>
  <si>
    <t>Estado de limpieza de la instalación (Calificar de 1 a 5)</t>
  </si>
  <si>
    <t>Aisladores</t>
  </si>
  <si>
    <t>Trafo</t>
  </si>
  <si>
    <t>PTs y CTs</t>
  </si>
  <si>
    <t>Área</t>
  </si>
  <si>
    <t>Fecha último análisis predictivo y frecuencia</t>
  </si>
  <si>
    <t>Termografía</t>
  </si>
  <si>
    <t>Frecuencia</t>
  </si>
  <si>
    <t>Aceites</t>
  </si>
  <si>
    <t>Fecha última medición de tierras y frecuencia</t>
  </si>
  <si>
    <t>Pararrayos</t>
  </si>
  <si>
    <t>Subestación</t>
  </si>
  <si>
    <t xml:space="preserve">Fechas último mantenimiento </t>
  </si>
  <si>
    <t>Eq. Maniobra</t>
  </si>
  <si>
    <t>Fechas sugeridas próximo análisis predictivo</t>
  </si>
  <si>
    <t>Fecha sugerida próxima medición y evaluación de tierras</t>
  </si>
  <si>
    <t xml:space="preserve">Fechas sugeridas próximo mantenimiento </t>
  </si>
  <si>
    <t>INFORMACIÓN PARA DIAGNOSTICO DE CONFIABILIDAD MOTORES ELÉCTRICOS</t>
  </si>
  <si>
    <t xml:space="preserve">Cantidad Total de Motores </t>
  </si>
  <si>
    <t>¿Cuántos motores ha reparado en los últimos 12 meses?</t>
  </si>
  <si>
    <t>¿Cuál ha sido el costo de estas reparaciones?</t>
  </si>
  <si>
    <t>¿Cuánto es su presupuesto actual para reparación y mantenimiento de motores?</t>
  </si>
  <si>
    <t>¿Conoce usted las causas por las cuales han fallado sus motores eléctricos?</t>
  </si>
  <si>
    <t>¿Dispone de hojas de vida actualizadas de sus motores?</t>
  </si>
  <si>
    <t>¿Está seguro de la confiabilidad en la operación de los motores en periodos de alta producción?</t>
  </si>
  <si>
    <t>¿Cuáles son los dos motores de mayor incidencia en su proceso?</t>
  </si>
  <si>
    <t>Si hoy fallara uno de estos, ¿Cuánto sería el costo aproximado de parada por hora y/o por día?</t>
  </si>
  <si>
    <t>¿Dispone en su Empresa de motores de repuesto para Plan de Contingencias?</t>
  </si>
  <si>
    <t>¿Cuáles de las siguientes prácticas de mantenimiento aplica a los motores?:</t>
  </si>
  <si>
    <t>11.1</t>
  </si>
  <si>
    <t>Rutina de limpieza</t>
  </si>
  <si>
    <t>11.2</t>
  </si>
  <si>
    <t>Termografías</t>
  </si>
  <si>
    <t>11.3</t>
  </si>
  <si>
    <t>Análisis de vibraciones</t>
  </si>
  <si>
    <t>11.4</t>
  </si>
  <si>
    <t>Pruebas eléctricas y aislamiento</t>
  </si>
  <si>
    <t>11.5</t>
  </si>
  <si>
    <t>Calibración de protecciones</t>
  </si>
  <si>
    <t>11.6</t>
  </si>
  <si>
    <t>Estadísticas tiempo servicio</t>
  </si>
  <si>
    <t>11.7</t>
  </si>
  <si>
    <t>Otra</t>
  </si>
  <si>
    <t xml:space="preserve">RELACIÓN MOTORES DE MAYOR POTENCIA </t>
  </si>
  <si>
    <t>HP</t>
  </si>
  <si>
    <t>Horas/ Día Operación</t>
  </si>
  <si>
    <t>Días/ Mes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</si>
  <si>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</si>
  <si>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</si>
  <si>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</si>
  <si>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</si>
  <si>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</si>
  <si>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</si>
  <si>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</si>
  <si>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</si>
  <si>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</si>
  <si>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</si>
  <si>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</si>
  <si>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</si>
  <si>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</si>
  <si>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</si>
  <si>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</si>
  <si>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INFORMACION NECESARIA PARA COTIZAR SOLUCIONES DE REACTIVA</t>
  </si>
  <si>
    <t>ITEM</t>
  </si>
  <si>
    <t>DESCRIPCION</t>
  </si>
  <si>
    <t>Subestacion 1</t>
  </si>
  <si>
    <t>Subestacion 2</t>
  </si>
  <si>
    <t>Subestacion 3</t>
  </si>
  <si>
    <t>Subestacion 4</t>
  </si>
  <si>
    <t>Nombre de cada Subestacion Eléctrica</t>
  </si>
  <si>
    <t>KVA del Transformador</t>
  </si>
  <si>
    <t>Relacion de Transformacion</t>
  </si>
  <si>
    <t>Amperios tomados a Carga Normal de Produccion</t>
  </si>
  <si>
    <t>RELACION DE CONDENSADORES POR SUBESTACION</t>
  </si>
  <si>
    <t>KVAR</t>
  </si>
  <si>
    <t>Vol.</t>
  </si>
  <si>
    <t>Auto/ Man. Motor</t>
  </si>
  <si>
    <t>Condensador 1</t>
  </si>
  <si>
    <t>Condensador 2</t>
  </si>
  <si>
    <t>Condensador 3</t>
  </si>
  <si>
    <t>Condensador 4</t>
  </si>
  <si>
    <t>Condensador 5</t>
  </si>
  <si>
    <t>Condensador 6</t>
  </si>
  <si>
    <t>Condensador 7</t>
  </si>
  <si>
    <t>Condensador 8</t>
  </si>
  <si>
    <t>Condensador 9</t>
  </si>
  <si>
    <t>Condensador 10</t>
  </si>
  <si>
    <t>RELACION MOTORES DE MAYOR POTENCIA CONECTADOS POR SUBESTACION</t>
  </si>
  <si>
    <t>Horas/ Dia Opera</t>
  </si>
  <si>
    <t>Dias/ Mes</t>
  </si>
  <si>
    <t>Fecha</t>
  </si>
  <si>
    <t>INFORMACION PARA EVALUACION DE COGENERACION</t>
  </si>
  <si>
    <t>Ciclo Operativo</t>
  </si>
  <si>
    <t>Datos por Dia</t>
  </si>
  <si>
    <t>Datos por Mes</t>
  </si>
  <si>
    <t>Observacion</t>
  </si>
  <si>
    <t>1.1</t>
  </si>
  <si>
    <t>Dias de operación</t>
  </si>
  <si>
    <t>1.2</t>
  </si>
  <si>
    <t xml:space="preserve">Horas </t>
  </si>
  <si>
    <t>1.3</t>
  </si>
  <si>
    <t xml:space="preserve">Ton. de caña </t>
  </si>
  <si>
    <t>1.4</t>
  </si>
  <si>
    <t xml:space="preserve">QQ de azucar </t>
  </si>
  <si>
    <t>1.5</t>
  </si>
  <si>
    <t>Ton de Bagazo producidas</t>
  </si>
  <si>
    <t>1.6</t>
  </si>
  <si>
    <t>Ton de Bagazo excedente</t>
  </si>
  <si>
    <t>1.7</t>
  </si>
  <si>
    <t>Destino actual del Bagazo Excedente</t>
  </si>
  <si>
    <t>1.8</t>
  </si>
  <si>
    <t>Valor estimado en Pesos por Tonelada de Bagazo Excedente</t>
  </si>
  <si>
    <t>Equipos Actuales que requieren Vapor</t>
  </si>
  <si>
    <t>Presion PSI</t>
  </si>
  <si>
    <t>Temp. 0C</t>
  </si>
  <si>
    <t>Lbh Consumo</t>
  </si>
  <si>
    <t>Lb por Mes</t>
  </si>
  <si>
    <t>LbVapor /kWh</t>
  </si>
  <si>
    <t>Año Fabric.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</si>
  <si>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</si>
  <si>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</si>
  <si>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</si>
  <si>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</si>
  <si>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</si>
  <si>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</si>
  <si>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</si>
  <si>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</si>
  <si>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</si>
  <si>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</si>
  <si>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</si>
  <si>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</si>
  <si>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</si>
  <si>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</si>
  <si>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Equipos Futuros que requieren Vapor (Instalacion a 3 Años)</t>
  </si>
  <si>
    <t>Observacion. (Indicar Fecha Instalacion)</t>
  </si>
  <si>
    <t>3.1</t>
  </si>
  <si>
    <t>3.2</t>
  </si>
  <si>
    <t>3.3</t>
  </si>
  <si>
    <t>3.4</t>
  </si>
  <si>
    <t>3.5</t>
  </si>
  <si>
    <t>3.6</t>
  </si>
  <si>
    <t>3.7</t>
  </si>
  <si>
    <t>3.8</t>
  </si>
  <si>
    <t>Inventario de Calderas</t>
  </si>
  <si>
    <t>Lbh Capac.</t>
  </si>
  <si>
    <t>Lb Prod. por Mes</t>
  </si>
  <si>
    <t>Combus- tibles</t>
  </si>
  <si>
    <t>Consumo</t>
  </si>
  <si>
    <t>Eficiencia</t>
  </si>
  <si>
    <t>Estado</t>
  </si>
  <si>
    <t>4.1</t>
  </si>
  <si>
    <t>Caldera No. 1</t>
  </si>
  <si>
    <t>4.2</t>
  </si>
  <si>
    <t>Caldera No. 2</t>
  </si>
  <si>
    <t>4.3</t>
  </si>
  <si>
    <t>Caldera No. 3</t>
  </si>
  <si>
    <t>4.4</t>
  </si>
  <si>
    <t>Caldera No. 4</t>
  </si>
  <si>
    <t>4.5</t>
  </si>
  <si>
    <t>Caldera No. 5</t>
  </si>
  <si>
    <t>Futuras a 3 Años</t>
  </si>
  <si>
    <t>Año Instalacion</t>
  </si>
  <si>
    <t>4.6</t>
  </si>
  <si>
    <t>4.7</t>
  </si>
  <si>
    <t>4.8</t>
  </si>
  <si>
    <t>Inventario de Turbinas</t>
  </si>
  <si>
    <t xml:space="preserve">Tipo Turbina </t>
  </si>
  <si>
    <t>Presion Admision PSI</t>
  </si>
  <si>
    <t>Presion Estraccion PSI</t>
  </si>
  <si>
    <t>Presion Escape   PSI</t>
  </si>
  <si>
    <t>Temp. Admision 0C</t>
  </si>
  <si>
    <t>Temp. Extraccion 0C</t>
  </si>
  <si>
    <t>Temp. Escape     0C</t>
  </si>
  <si>
    <t>kW Capac.</t>
  </si>
  <si>
    <t>kWh Generad. por Mes</t>
  </si>
  <si>
    <t>Voltios Salida</t>
  </si>
  <si>
    <t>Estado y Observaciones</t>
  </si>
  <si>
    <t>5.1</t>
  </si>
  <si>
    <t>Turbogenerador No. 1</t>
  </si>
  <si>
    <t>5.2</t>
  </si>
  <si>
    <t>Turbogenerador No. 2</t>
  </si>
  <si>
    <t>5.3</t>
  </si>
  <si>
    <t>Turbogenerador No. 3</t>
  </si>
  <si>
    <t>5.4</t>
  </si>
  <si>
    <t>Turbogenerador No. 4</t>
  </si>
  <si>
    <t>5.5</t>
  </si>
  <si>
    <t>Turbogenerador No. 5</t>
  </si>
  <si>
    <t>5.6</t>
  </si>
  <si>
    <t>Turbogenerador No. 6</t>
  </si>
  <si>
    <t>5.7</t>
  </si>
  <si>
    <t>Turbogenerador No. 7</t>
  </si>
  <si>
    <t>5.8</t>
  </si>
  <si>
    <t>5.9</t>
  </si>
  <si>
    <t>5.10</t>
  </si>
  <si>
    <t>Informacion de Energia Electrica</t>
  </si>
  <si>
    <t>Observaciones</t>
  </si>
  <si>
    <t>6.1</t>
  </si>
  <si>
    <t>kWh Autogenerados</t>
  </si>
  <si>
    <t>6.2</t>
  </si>
  <si>
    <t>kWh Comprados a Red</t>
  </si>
  <si>
    <t>6.3</t>
  </si>
  <si>
    <t>kWh Vendidos a Red</t>
  </si>
  <si>
    <t>6.4</t>
  </si>
  <si>
    <t>kWh posibles de Cogenerar adicionalmente</t>
  </si>
  <si>
    <t>Informacion de Transformadores</t>
  </si>
  <si>
    <t>No. 1</t>
  </si>
  <si>
    <t>No. 2</t>
  </si>
  <si>
    <t>No. 3</t>
  </si>
  <si>
    <t>No. 4</t>
  </si>
  <si>
    <t>No. 5</t>
  </si>
  <si>
    <t>No. 6</t>
  </si>
  <si>
    <t>No. 7</t>
  </si>
  <si>
    <t>No. 8</t>
  </si>
  <si>
    <t>No. 9</t>
  </si>
  <si>
    <t>No. 10</t>
  </si>
  <si>
    <t>No. 11</t>
  </si>
  <si>
    <t>6.5</t>
  </si>
  <si>
    <t>KVA Transformadores Ingreso, Egreso y Cogeneracion  Energia</t>
  </si>
  <si>
    <t>6.6</t>
  </si>
  <si>
    <t>Relacion de transformacion</t>
  </si>
  <si>
    <t>6.7</t>
  </si>
  <si>
    <t>Año Fabricacion</t>
  </si>
  <si>
    <t>6.8</t>
  </si>
  <si>
    <t>KVA Transformadores Usados en Proceso</t>
  </si>
  <si>
    <t>6.9</t>
  </si>
  <si>
    <t>6.10</t>
  </si>
  <si>
    <t>Informacion de Combustibles</t>
  </si>
  <si>
    <t>7.1</t>
  </si>
  <si>
    <t>Combustibles Utilizados</t>
  </si>
  <si>
    <t>Bagazo</t>
  </si>
  <si>
    <t>Carbon</t>
  </si>
  <si>
    <t>Fuel Oil</t>
  </si>
  <si>
    <t>Gas Natural</t>
  </si>
  <si>
    <t>GLP</t>
  </si>
  <si>
    <t>Biomasa</t>
  </si>
  <si>
    <t>7.2</t>
  </si>
  <si>
    <t>Unidad de Medida</t>
  </si>
  <si>
    <t>7.3</t>
  </si>
  <si>
    <t>Consumo por mes</t>
  </si>
  <si>
    <t>7.4</t>
  </si>
  <si>
    <t xml:space="preserve">Disponibilidad por Mes </t>
  </si>
  <si>
    <t>Futuros a 3 Años</t>
  </si>
  <si>
    <t>Combustibles a Utilizar</t>
  </si>
  <si>
    <t>7.5</t>
  </si>
  <si>
    <t>7.6</t>
  </si>
  <si>
    <t>INFORMACION PARA EVALUACION DE CONSUMO DE COMBUSTIBLES</t>
  </si>
  <si>
    <t>Productos que utilizan Calor</t>
  </si>
  <si>
    <t>Combustible</t>
  </si>
  <si>
    <t>Equipos Termicos</t>
  </si>
  <si>
    <t>Horas/Dia</t>
  </si>
  <si>
    <t>Ton/Dia</t>
  </si>
  <si>
    <t>Dias /Mes</t>
  </si>
  <si>
    <t>Ton/Mes</t>
  </si>
  <si>
    <t>OBSERVACIONES</t>
  </si>
  <si>
    <t>Horno 1</t>
  </si>
  <si>
    <t>Producto 4</t>
  </si>
  <si>
    <t>Producto 5</t>
  </si>
  <si>
    <t>Producto 6</t>
  </si>
  <si>
    <t>Producto 7</t>
  </si>
  <si>
    <t>Producto 8</t>
  </si>
  <si>
    <t>Equipos Termicos Actuales (Hornos, Calderas)</t>
  </si>
  <si>
    <t>Poder Calorifico</t>
  </si>
  <si>
    <t>Unidad</t>
  </si>
  <si>
    <t>Consumo por Mes</t>
  </si>
  <si>
    <t>Cant. Quemadores</t>
  </si>
  <si>
    <t>Producto</t>
  </si>
  <si>
    <r>
      <t>O</t>
    </r>
    <r>
      <rPr>
        <b/>
        <sz val="10"/>
        <rFont val="Arial"/>
        <family val="2"/>
      </rPr>
      <t>C Entrada</t>
    </r>
  </si>
  <si>
    <r>
      <t>O</t>
    </r>
    <r>
      <rPr>
        <b/>
        <sz val="10"/>
        <rFont val="Arial"/>
        <family val="2"/>
      </rPr>
      <t>C Salida</t>
    </r>
  </si>
  <si>
    <t>Equipos Futuros que requieren Calor (Instalacion a 3 Años)</t>
  </si>
  <si>
    <t>Año Instalac.</t>
  </si>
  <si>
    <t>Localización: Estado, Departamento, Municipio</t>
  </si>
  <si>
    <t>Plastico</t>
  </si>
  <si>
    <t>Acero</t>
  </si>
  <si>
    <t>Decoiling</t>
  </si>
  <si>
    <t>Tambores 20 Lts Revestidos</t>
  </si>
  <si>
    <t>Tambores 100 - 60 Lts Revestidos</t>
  </si>
  <si>
    <t>Tambores 55 GL Revestidos</t>
  </si>
  <si>
    <t>Tambores 20 Lts Estándar</t>
  </si>
  <si>
    <t>Tambores 100 - 60 Lts Estándar</t>
  </si>
  <si>
    <t>Tambores 55 GL Estándar</t>
  </si>
  <si>
    <t>Tabla Equivalencias Acero</t>
  </si>
  <si>
    <t>Factores 2006</t>
  </si>
  <si>
    <t>% Consumo 2008</t>
  </si>
  <si>
    <t>Tot. Equiv. GAS</t>
  </si>
  <si>
    <t>Revestido Gas</t>
  </si>
  <si>
    <t>Tot. Equiv. E.E.</t>
  </si>
  <si>
    <t>Revestido E.E.</t>
  </si>
  <si>
    <t>E.E. y Gas Tamaño</t>
  </si>
  <si>
    <t>Gl</t>
  </si>
  <si>
    <t>$/Gl</t>
  </si>
  <si>
    <t>BTU/Gl</t>
  </si>
  <si>
    <t>Querosene</t>
  </si>
  <si>
    <t>Gasolina</t>
  </si>
  <si>
    <t>Lb  a   Gl</t>
  </si>
  <si>
    <t>Gas Propano</t>
  </si>
  <si>
    <t>m3</t>
  </si>
  <si>
    <r>
      <t>R$/m</t>
    </r>
    <r>
      <rPr>
        <vertAlign val="superscript"/>
        <sz val="10"/>
        <rFont val="Arial"/>
        <family val="2"/>
      </rPr>
      <t>3</t>
    </r>
  </si>
  <si>
    <t>BTU/m3</t>
  </si>
  <si>
    <t>kWh</t>
  </si>
  <si>
    <t>$/kWh</t>
  </si>
  <si>
    <t>BTU/kWh</t>
  </si>
  <si>
    <t>Energía Eléctrica</t>
  </si>
  <si>
    <t>Crudo de Castilla o ACP</t>
  </si>
  <si>
    <t>Ton</t>
  </si>
  <si>
    <t>$/Kg</t>
  </si>
  <si>
    <t>BTU/Kg</t>
  </si>
  <si>
    <t>Carbón Mineral</t>
  </si>
  <si>
    <t>ACPM</t>
  </si>
  <si>
    <t>Multipl. Por</t>
  </si>
  <si>
    <t>De __ a __</t>
  </si>
  <si>
    <t>Precio</t>
  </si>
  <si>
    <t>Valor</t>
  </si>
  <si>
    <t>$ Costo con cada Energetico</t>
  </si>
  <si>
    <t>Consumo Equiv. de Energetico</t>
  </si>
  <si>
    <t>BTU´s</t>
  </si>
  <si>
    <t>Consumo Energetico Actual</t>
  </si>
  <si>
    <t>CONVERSIONES :</t>
  </si>
  <si>
    <t>US$/MMBtu</t>
  </si>
  <si>
    <t>R$/MMBTU</t>
  </si>
  <si>
    <t>COSTO</t>
  </si>
  <si>
    <t>Poder Calorífico</t>
  </si>
  <si>
    <t>COMBUSTIBLE</t>
  </si>
  <si>
    <t>CALCULOS</t>
  </si>
  <si>
    <t>Col$/US$</t>
  </si>
  <si>
    <t>COSTO PODER ENERGETICO</t>
  </si>
  <si>
    <t>Global</t>
  </si>
  <si>
    <t>Aux.</t>
  </si>
  <si>
    <t>Datos</t>
  </si>
  <si>
    <t>Indicador</t>
  </si>
  <si>
    <t>Unid. Equiv</t>
  </si>
  <si>
    <t>Peso Equiv.</t>
  </si>
  <si>
    <t>Unid/Dia</t>
  </si>
  <si>
    <t>% del Consumo</t>
  </si>
  <si>
    <t>Factores Multiplicadores</t>
  </si>
  <si>
    <t>BTU</t>
  </si>
  <si>
    <t>Prodn</t>
  </si>
  <si>
    <t>Días Proceso</t>
  </si>
  <si>
    <t>MMBTU,s/Unid</t>
  </si>
  <si>
    <t>MMBTU</t>
  </si>
  <si>
    <t>GlAcpm/Unid</t>
  </si>
  <si>
    <t>m3Gas/Unid</t>
  </si>
  <si>
    <t>GlCC/Unid</t>
  </si>
  <si>
    <t>kWh/Unid</t>
  </si>
  <si>
    <t>Unid/Día</t>
  </si>
  <si>
    <t>$ Factura</t>
  </si>
  <si>
    <t>Acpm</t>
  </si>
  <si>
    <t>$/m3</t>
  </si>
  <si>
    <t xml:space="preserve">m3 </t>
  </si>
  <si>
    <t>Gas</t>
  </si>
  <si>
    <t>Crudo</t>
  </si>
  <si>
    <t>kWh a distribuir</t>
  </si>
  <si>
    <t>kWh Según Indices</t>
  </si>
  <si>
    <t xml:space="preserve">kWh Facturados </t>
  </si>
  <si>
    <t>Energía</t>
  </si>
  <si>
    <t>TOTAL</t>
  </si>
  <si>
    <t>AÑO</t>
  </si>
  <si>
    <t>COMPORTAMIENTO ENERGETICO</t>
  </si>
  <si>
    <t>Unid =</t>
  </si>
  <si>
    <t>ASESORIA ENERGETICA AL CLIENTE</t>
  </si>
  <si>
    <t>Unid Prodn 10</t>
  </si>
  <si>
    <t>PLANTA:</t>
  </si>
  <si>
    <t>PAÍS</t>
  </si>
  <si>
    <t>INFORMACIÓN PARA EVALUACIÓN DE COMPORTAMIENTO PROCESOS TÉRMICOS</t>
  </si>
  <si>
    <t>Energético</t>
  </si>
  <si>
    <t>Equipos Térmicos</t>
  </si>
  <si>
    <t>Horas/Día</t>
  </si>
  <si>
    <t>Ton/Día</t>
  </si>
  <si>
    <t>Días /Mes</t>
  </si>
  <si>
    <t>1.9</t>
  </si>
  <si>
    <t>1.10</t>
  </si>
  <si>
    <t>Equipos Térmicos Actuales (Hornos, Calderas)</t>
  </si>
  <si>
    <t>BTU´s Poder Calorífico</t>
  </si>
  <si>
    <t>Tiene Medidor?</t>
  </si>
  <si>
    <t>Cant. Quema- dores</t>
  </si>
  <si>
    <t>HP Vent. Recirc. Gas.</t>
  </si>
  <si>
    <t>AmpCarga /AmpNom Vent. Recirc.</t>
  </si>
  <si>
    <t>Tiene Cortinas aire Sello?</t>
  </si>
  <si>
    <t>HP Motores Cortinas Aire</t>
  </si>
  <si>
    <t>HP Motores Quemador</t>
  </si>
  <si>
    <t>HP Motores Chimenea</t>
  </si>
  <si>
    <t>Equipos Térmicos Actuales (Hornos, Calderas). CONTINUACION</t>
  </si>
  <si>
    <t>Producto Procesado</t>
  </si>
  <si>
    <r>
      <t>O</t>
    </r>
    <r>
      <rPr>
        <b/>
        <sz val="10"/>
        <rFont val="Arial"/>
        <family val="2"/>
      </rPr>
      <t>C Entrada Producto</t>
    </r>
  </si>
  <si>
    <r>
      <t>O</t>
    </r>
    <r>
      <rPr>
        <b/>
        <sz val="10"/>
        <rFont val="Arial"/>
        <family val="2"/>
      </rPr>
      <t>C Salida Producto</t>
    </r>
  </si>
  <si>
    <t>Minutos Residencia</t>
  </si>
  <si>
    <t>Vel.Transp m/min</t>
  </si>
  <si>
    <r>
      <t>O</t>
    </r>
    <r>
      <rPr>
        <b/>
        <sz val="10"/>
        <rFont val="Arial"/>
        <family val="2"/>
      </rPr>
      <t>C Gases Zona 1</t>
    </r>
  </si>
  <si>
    <r>
      <t>O</t>
    </r>
    <r>
      <rPr>
        <b/>
        <sz val="10"/>
        <rFont val="Arial"/>
        <family val="2"/>
      </rPr>
      <t>C Gases Zona 2</t>
    </r>
  </si>
  <si>
    <r>
      <t>O</t>
    </r>
    <r>
      <rPr>
        <b/>
        <sz val="10"/>
        <rFont val="Arial"/>
        <family val="2"/>
      </rPr>
      <t>C Gases Zona 3</t>
    </r>
  </si>
  <si>
    <r>
      <t>O</t>
    </r>
    <r>
      <rPr>
        <b/>
        <sz val="10"/>
        <rFont val="Arial"/>
        <family val="2"/>
      </rPr>
      <t>C Gases Zona 4</t>
    </r>
  </si>
  <si>
    <t>Cant. Termóm. Gases</t>
  </si>
  <si>
    <r>
      <t>O</t>
    </r>
    <r>
      <rPr>
        <b/>
        <sz val="10"/>
        <rFont val="Arial"/>
        <family val="2"/>
      </rPr>
      <t>C Set Point Quemad.</t>
    </r>
  </si>
  <si>
    <t>Fecha Ult. Termografía</t>
  </si>
  <si>
    <t>Hace curvas Curado?</t>
  </si>
  <si>
    <t>Hace Perfiles Gases interno por toberas?</t>
  </si>
  <si>
    <t>NOTAS:</t>
  </si>
  <si>
    <t>Si hace Curvas de Curado, por favor adjunte para cada horno una curva de curado de pintura y de laca por cada cadena transportadora de recorrido independiente, indicando la fecha de lectura. Ver curva tipica en Hoja Curado.</t>
  </si>
  <si>
    <t xml:space="preserve">Con fotografías documentar el estado actual de ductos y toberas de distribución de flujos, de ductos de descarga y de succión y de láminas internas.
</t>
  </si>
  <si>
    <t>Si hace mediciones de flujos de gases por toberas con anemómetro, por favor adjunte tabla con las últimas mediciones indicando la fecha. Ver formato en hoja PerfilGases.</t>
  </si>
  <si>
    <t>ENERGETICOS</t>
  </si>
  <si>
    <t>No</t>
  </si>
  <si>
    <t>Si</t>
  </si>
  <si>
    <t>Otro</t>
  </si>
  <si>
    <t>E. Eléctrica</t>
  </si>
  <si>
    <t>Proceso 1</t>
  </si>
  <si>
    <t>Proceso 2</t>
  </si>
  <si>
    <t>Proceso 3</t>
  </si>
  <si>
    <t>Proceso 4</t>
  </si>
  <si>
    <t>Proceso 5</t>
  </si>
  <si>
    <t>Proceso 6</t>
  </si>
  <si>
    <t>Proceso 7</t>
  </si>
  <si>
    <t>Proceso 8</t>
  </si>
  <si>
    <t>Proceso 9</t>
  </si>
  <si>
    <t>Proceso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</si>
  <si>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</si>
  <si>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</si>
  <si>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</si>
  <si>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</si>
  <si>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</si>
  <si>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</si>
  <si>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</si>
  <si>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</si>
  <si>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</si>
  <si>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</si>
  <si>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</si>
  <si>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</si>
  <si>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Unid.</t>
  </si>
  <si>
    <t>HabOcupEq.</t>
  </si>
  <si>
    <t>HabOcupEq</t>
  </si>
  <si>
    <t>Proceso 11</t>
  </si>
  <si>
    <t>Proceso 12</t>
  </si>
  <si>
    <t>Proceso 13</t>
  </si>
  <si>
    <t>Proceso 14</t>
  </si>
  <si>
    <t>Proceso 15</t>
  </si>
  <si>
    <t>Proceso 16</t>
  </si>
  <si>
    <t>Proceso 17</t>
  </si>
  <si>
    <t>Proceso 18</t>
  </si>
  <si>
    <t>Proceso 19</t>
  </si>
  <si>
    <t>Proceso 20</t>
  </si>
  <si>
    <t>Proceso 21</t>
  </si>
  <si>
    <t>Proceso 22</t>
  </si>
  <si>
    <t>Proceso 23</t>
  </si>
  <si>
    <t>Proceso 24</t>
  </si>
  <si>
    <t>INFORMACIÓN NECESARIA PARA DIAGNOSTICO ENERGETICO</t>
  </si>
  <si>
    <t>Con este cuestionario no pretendemos que el CLIENTE vaya a diligenciar la información que no se tenga en el momento. Solo queremos conocer a que nivel se encuentra esta información para nosotros en el diagnostico complementarla o diligenciarla partiendo del nivel actual.</t>
  </si>
  <si>
    <t>Unidades/día y por mes producidas por equipo</t>
  </si>
  <si>
    <t>Nivel 3 : Iluminación, tomas, equipos oficinas, etc</t>
  </si>
  <si>
    <t>Nombre Empresa</t>
  </si>
  <si>
    <t>DIAGRAMA DE FLUJO</t>
  </si>
  <si>
    <t>MATRICES DE CONSUMO</t>
  </si>
  <si>
    <t xml:space="preserve">PROGRAMA DE ASESORIA ENERGETICA </t>
  </si>
  <si>
    <t>Reporte Motores que han Fallado</t>
  </si>
  <si>
    <t>Cliente:</t>
  </si>
  <si>
    <t xml:space="preserve">Fecha: </t>
  </si>
  <si>
    <t>Descripcion del Motor</t>
  </si>
  <si>
    <t>Potencia (HP)</t>
  </si>
  <si>
    <t>Voltaje indicado en Bornera (V)</t>
  </si>
  <si>
    <t xml:space="preserve">Voltaje medido entre fases en barras S/E donde esta conectado </t>
  </si>
  <si>
    <t>Amperios actuales en cada fase</t>
  </si>
  <si>
    <t>Amperios en que esta ajustada la proteccion de sobrecorriente (A)</t>
  </si>
  <si>
    <t>No. Veces que se ha quemado</t>
  </si>
  <si>
    <t>Fechas de las dos últimas veces que se ha rebobinado</t>
  </si>
  <si>
    <t>Foto actual del sitio de operación (pegar foto y se amplia para detalle)</t>
  </si>
  <si>
    <t>Fase 1 y 2 (V)</t>
  </si>
  <si>
    <t>Fase 1 y 3 (V)</t>
  </si>
  <si>
    <t>Fase 2 y 3 (V)</t>
  </si>
  <si>
    <t>Fase 1 (V)</t>
  </si>
  <si>
    <t>Fase 2 (V)</t>
  </si>
  <si>
    <t>Fase 3 (V)</t>
  </si>
  <si>
    <t>Fase 1 (A)</t>
  </si>
  <si>
    <t>Fase 2 (A)</t>
  </si>
  <si>
    <t>Fase 3 (A)</t>
  </si>
  <si>
    <t>Equipo al cual se utiliza</t>
  </si>
  <si>
    <t xml:space="preserve">Voltaje entre fases medido en bornes del motor </t>
  </si>
  <si>
    <t xml:space="preserve">Voltaje entre fase y neutro medido en bornes del motor </t>
  </si>
  <si>
    <t>Voltaje medido entre fase y neutro en barras S/E donde esta conectado</t>
  </si>
  <si>
    <t>Horas medias de operación por mes (Hrs)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</si>
</sst>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$&quot;\ #,##0"/>
    <numFmt numFmtId="195" formatCode="[$$-240A]\ #,##0"/>
    <numFmt numFmtId="196" formatCode="0.0"/>
    <numFmt numFmtId="197" formatCode="#,##0.0"/>
    <numFmt numFmtId="198" formatCode="#,##0.000"/>
    <numFmt numFmtId="199" formatCode="#,##0.0000"/>
    <numFmt numFmtId="200" formatCode="_ * #,##0.00_ ;_ * \-#,##0.00_ ;_ * &quot;-&quot;_ ;_ @_ "/>
    <numFmt numFmtId="201" formatCode="_ * #,##0.0000_ ;_ * \-#,##0.0000_ ;_ * &quot;-&quot;??_ ;_ @_ "/>
    <numFmt numFmtId="202" formatCode="_ * #,##0.0000_ ;_ * \-#,##0.0000_ ;_ * &quot;-&quot;_ ;_ @_ "/>
    <numFmt numFmtId="203" formatCode="_(* #,##0.000_);_(* \(#,##0.000\);_(* &quot;-&quot;_);_(@_)"/>
    <numFmt numFmtId="204" formatCode="_(* #,##0_);_(* \(#,##0\);_(* &quot;-&quot;??_);_(@_)"/>
    <numFmt numFmtId="205" formatCode="0.000"/>
    <numFmt numFmtId="206" formatCode="&quot;Unid. Prodn &quot;####"/>
    <numFmt numFmtId="207" formatCode="_(&quot;C$&quot;* #,##0.00_);_(&quot;C$&quot;* \(#,##0.00\);_(&quot;C$&quot;* &quot;-&quot;??_);_(@_)"/>
    <numFmt numFmtId="208" formatCode="_([$€]* #,##0.00_);_([$€]* \(#,##0.00\);_([$€]* &quot;-&quot;??_);_(@_)"/>
    <numFmt numFmtId="209" formatCode="0.00_)"/>
    <numFmt numFmtId="210" formatCode="_(* #,##0.0_);_(* \(#,##0.0\);_(* &quot;-&quot;??_);_(@_)"/>
  </numFmts>
  <fonts count="67">
    <font>
      <sz val="11"/>
      <name val="Verdana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Verdana"/>
      <family val="2"/>
    </font>
    <font>
      <sz val="9.5"/>
      <name val="Verdana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i/>
      <sz val="16"/>
      <name val="Helv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7" fillId="28" borderId="1" applyNumberFormat="0" applyAlignment="0" applyProtection="0"/>
    <xf numFmtId="208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8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59" fillId="30" borderId="0" applyNumberFormat="0" applyBorder="0" applyAlignment="0" applyProtection="0"/>
    <xf numFmtId="209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 applyBorder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0" fillId="20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4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32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 wrapText="1"/>
    </xf>
    <xf numFmtId="17" fontId="7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12" xfId="0" applyFont="1" applyBorder="1" applyAlignment="1">
      <alignment horizontal="center" vertical="center"/>
    </xf>
    <xf numFmtId="17" fontId="13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/>
    </xf>
    <xf numFmtId="0" fontId="11" fillId="0" borderId="12" xfId="0" applyFont="1" applyFill="1" applyBorder="1" applyAlignment="1">
      <alignment horizontal="justify" vertical="top" wrapText="1"/>
    </xf>
    <xf numFmtId="3" fontId="11" fillId="0" borderId="12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/>
    </xf>
    <xf numFmtId="3" fontId="14" fillId="0" borderId="12" xfId="0" applyNumberFormat="1" applyFont="1" applyFill="1" applyBorder="1" applyAlignment="1">
      <alignment horizontal="right" vertical="top" wrapText="1"/>
    </xf>
    <xf numFmtId="0" fontId="11" fillId="0" borderId="12" xfId="0" applyFont="1" applyBorder="1" applyAlignment="1">
      <alignment horizontal="justify" vertical="top" wrapText="1"/>
    </xf>
    <xf numFmtId="0" fontId="14" fillId="0" borderId="0" xfId="0" applyFont="1" applyFill="1" applyBorder="1" applyAlignment="1">
      <alignment horizontal="left" vertical="top" wrapText="1"/>
    </xf>
    <xf numFmtId="3" fontId="14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top" wrapText="1"/>
    </xf>
    <xf numFmtId="3" fontId="14" fillId="0" borderId="12" xfId="0" applyNumberFormat="1" applyFont="1" applyFill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17" fontId="10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17" fontId="10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right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17" fontId="4" fillId="0" borderId="0" xfId="0" applyNumberFormat="1" applyFont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7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2" fillId="32" borderId="14" xfId="0" applyFont="1" applyFill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justify" vertical="top" wrapText="1"/>
    </xf>
    <xf numFmtId="0" fontId="6" fillId="32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32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32" borderId="14" xfId="0" applyFont="1" applyFill="1" applyBorder="1" applyAlignment="1">
      <alignment vertical="center" wrapText="1"/>
    </xf>
    <xf numFmtId="0" fontId="16" fillId="32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right" vertical="top" wrapText="1"/>
    </xf>
    <xf numFmtId="0" fontId="11" fillId="0" borderId="12" xfId="0" applyFont="1" applyBorder="1" applyAlignment="1">
      <alignment vertical="top" wrapText="1"/>
    </xf>
    <xf numFmtId="0" fontId="1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1" fillId="0" borderId="0" xfId="58" applyAlignment="1" applyProtection="1">
      <alignment vertical="center"/>
      <protection/>
    </xf>
    <xf numFmtId="2" fontId="11" fillId="0" borderId="0" xfId="58" applyNumberFormat="1" applyAlignment="1" applyProtection="1">
      <alignment vertical="center"/>
      <protection/>
    </xf>
    <xf numFmtId="3" fontId="11" fillId="0" borderId="0" xfId="58" applyNumberFormat="1" applyAlignment="1" applyProtection="1">
      <alignment vertical="center"/>
      <protection/>
    </xf>
    <xf numFmtId="3" fontId="11" fillId="0" borderId="0" xfId="58" applyNumberFormat="1" applyAlignment="1" applyProtection="1">
      <alignment horizontal="center" vertical="center"/>
      <protection/>
    </xf>
    <xf numFmtId="4" fontId="11" fillId="0" borderId="12" xfId="58" applyNumberFormat="1" applyBorder="1" applyAlignment="1" applyProtection="1">
      <alignment vertical="center"/>
      <protection/>
    </xf>
    <xf numFmtId="3" fontId="11" fillId="0" borderId="20" xfId="58" applyNumberFormat="1" applyBorder="1" applyAlignment="1" applyProtection="1">
      <alignment horizontal="center" vertical="center"/>
      <protection/>
    </xf>
    <xf numFmtId="4" fontId="11" fillId="0" borderId="13" xfId="58" applyNumberFormat="1" applyFill="1" applyBorder="1" applyAlignment="1" applyProtection="1">
      <alignment horizontal="left" vertical="center"/>
      <protection/>
    </xf>
    <xf numFmtId="196" fontId="10" fillId="0" borderId="12" xfId="58" applyNumberFormat="1" applyFont="1" applyBorder="1" applyAlignment="1" applyProtection="1">
      <alignment vertical="center"/>
      <protection/>
    </xf>
    <xf numFmtId="197" fontId="11" fillId="0" borderId="12" xfId="58" applyNumberFormat="1" applyBorder="1" applyAlignment="1" applyProtection="1">
      <alignment vertical="center"/>
      <protection/>
    </xf>
    <xf numFmtId="197" fontId="10" fillId="0" borderId="12" xfId="58" applyNumberFormat="1" applyFont="1" applyBorder="1" applyAlignment="1" applyProtection="1">
      <alignment vertical="center"/>
      <protection/>
    </xf>
    <xf numFmtId="3" fontId="11" fillId="0" borderId="12" xfId="58" applyNumberFormat="1" applyBorder="1" applyAlignment="1" applyProtection="1">
      <alignment horizontal="center" vertical="center"/>
      <protection/>
    </xf>
    <xf numFmtId="4" fontId="11" fillId="0" borderId="12" xfId="58" applyNumberFormat="1" applyFill="1" applyBorder="1" applyAlignment="1" applyProtection="1">
      <alignment horizontal="left" vertical="center"/>
      <protection/>
    </xf>
    <xf numFmtId="49" fontId="11" fillId="0" borderId="0" xfId="58" applyNumberFormat="1" applyAlignment="1" applyProtection="1">
      <alignment horizontal="center" vertical="center"/>
      <protection/>
    </xf>
    <xf numFmtId="0" fontId="10" fillId="0" borderId="0" xfId="58" applyFont="1" applyAlignment="1" applyProtection="1">
      <alignment vertical="center"/>
      <protection/>
    </xf>
    <xf numFmtId="3" fontId="11" fillId="0" borderId="12" xfId="58" applyNumberFormat="1" applyBorder="1" applyAlignment="1" applyProtection="1">
      <alignment vertical="center"/>
      <protection/>
    </xf>
    <xf numFmtId="0" fontId="11" fillId="0" borderId="12" xfId="58" applyFont="1" applyBorder="1" applyAlignment="1" applyProtection="1">
      <alignment horizontal="center" vertical="center"/>
      <protection/>
    </xf>
    <xf numFmtId="3" fontId="11" fillId="33" borderId="12" xfId="58" applyNumberFormat="1" applyFill="1" applyBorder="1" applyAlignment="1" applyProtection="1">
      <alignment vertical="center"/>
      <protection/>
    </xf>
    <xf numFmtId="198" fontId="11" fillId="0" borderId="13" xfId="58" applyNumberFormat="1" applyBorder="1" applyAlignment="1" applyProtection="1">
      <alignment vertical="center"/>
      <protection/>
    </xf>
    <xf numFmtId="0" fontId="11" fillId="0" borderId="12" xfId="58" applyBorder="1" applyAlignment="1" applyProtection="1">
      <alignment horizontal="center" vertical="center"/>
      <protection/>
    </xf>
    <xf numFmtId="4" fontId="11" fillId="10" borderId="12" xfId="58" applyNumberFormat="1" applyFill="1" applyBorder="1" applyAlignment="1" applyProtection="1">
      <alignment vertical="center"/>
      <protection/>
    </xf>
    <xf numFmtId="0" fontId="11" fillId="0" borderId="12" xfId="58" applyBorder="1" applyAlignment="1" applyProtection="1">
      <alignment vertical="center"/>
      <protection/>
    </xf>
    <xf numFmtId="3" fontId="11" fillId="0" borderId="12" xfId="58" applyNumberFormat="1" applyFill="1" applyBorder="1" applyAlignment="1" applyProtection="1">
      <alignment vertical="center"/>
      <protection/>
    </xf>
    <xf numFmtId="4" fontId="11" fillId="0" borderId="12" xfId="58" applyNumberFormat="1" applyFill="1" applyBorder="1" applyAlignment="1" applyProtection="1">
      <alignment vertical="center"/>
      <protection/>
    </xf>
    <xf numFmtId="0" fontId="11" fillId="0" borderId="12" xfId="58" applyFont="1" applyBorder="1" applyAlignment="1" applyProtection="1">
      <alignment vertical="center"/>
      <protection/>
    </xf>
    <xf numFmtId="0" fontId="11" fillId="32" borderId="13" xfId="58" applyFill="1" applyBorder="1" applyAlignment="1" applyProtection="1">
      <alignment horizontal="center" vertical="center"/>
      <protection/>
    </xf>
    <xf numFmtId="0" fontId="11" fillId="32" borderId="12" xfId="58" applyFill="1" applyBorder="1" applyAlignment="1" applyProtection="1">
      <alignment horizontal="center" vertical="center"/>
      <protection/>
    </xf>
    <xf numFmtId="2" fontId="11" fillId="32" borderId="12" xfId="58" applyNumberFormat="1" applyFill="1" applyBorder="1" applyAlignment="1" applyProtection="1">
      <alignment horizontal="center" vertical="center"/>
      <protection/>
    </xf>
    <xf numFmtId="3" fontId="11" fillId="32" borderId="12" xfId="58" applyNumberFormat="1" applyFill="1" applyBorder="1" applyAlignment="1" applyProtection="1">
      <alignment horizontal="center" vertical="center"/>
      <protection/>
    </xf>
    <xf numFmtId="0" fontId="11" fillId="0" borderId="21" xfId="58" applyBorder="1" applyAlignment="1" applyProtection="1">
      <alignment horizontal="centerContinuous" vertical="center"/>
      <protection/>
    </xf>
    <xf numFmtId="0" fontId="11" fillId="0" borderId="0" xfId="58" applyAlignment="1" applyProtection="1">
      <alignment horizontal="centerContinuous" vertical="center"/>
      <protection/>
    </xf>
    <xf numFmtId="3" fontId="10" fillId="0" borderId="12" xfId="58" applyNumberFormat="1" applyFont="1" applyBorder="1" applyAlignment="1" applyProtection="1">
      <alignment horizontal="center" vertical="center"/>
      <protection/>
    </xf>
    <xf numFmtId="2" fontId="10" fillId="0" borderId="12" xfId="58" applyNumberFormat="1" applyFont="1" applyBorder="1" applyAlignment="1" applyProtection="1">
      <alignment horizontal="center" vertical="center"/>
      <protection/>
    </xf>
    <xf numFmtId="0" fontId="10" fillId="0" borderId="0" xfId="58" applyFont="1" applyAlignment="1" applyProtection="1">
      <alignment vertical="center"/>
      <protection/>
    </xf>
    <xf numFmtId="41" fontId="11" fillId="0" borderId="0" xfId="58" applyNumberFormat="1" applyAlignment="1" applyProtection="1">
      <alignment vertical="center"/>
      <protection/>
    </xf>
    <xf numFmtId="169" fontId="11" fillId="0" borderId="0" xfId="58" applyNumberFormat="1" applyBorder="1" applyAlignment="1" applyProtection="1">
      <alignment vertical="center"/>
      <protection/>
    </xf>
    <xf numFmtId="171" fontId="11" fillId="0" borderId="0" xfId="58" applyNumberFormat="1" applyBorder="1" applyAlignment="1" applyProtection="1">
      <alignment vertical="center"/>
      <protection/>
    </xf>
    <xf numFmtId="41" fontId="11" fillId="0" borderId="0" xfId="58" applyNumberFormat="1" applyBorder="1" applyAlignment="1" applyProtection="1">
      <alignment horizontal="center" vertical="center"/>
      <protection/>
    </xf>
    <xf numFmtId="0" fontId="11" fillId="0" borderId="0" xfId="58">
      <alignment/>
      <protection/>
    </xf>
    <xf numFmtId="198" fontId="11" fillId="0" borderId="12" xfId="58" applyNumberFormat="1" applyBorder="1" applyAlignment="1" applyProtection="1">
      <alignment vertical="center"/>
      <protection/>
    </xf>
    <xf numFmtId="199" fontId="11" fillId="0" borderId="12" xfId="58" applyNumberFormat="1" applyBorder="1" applyAlignment="1" applyProtection="1">
      <alignment vertical="center"/>
      <protection/>
    </xf>
    <xf numFmtId="171" fontId="11" fillId="0" borderId="20" xfId="58" applyNumberFormat="1" applyBorder="1" applyAlignment="1" applyProtection="1">
      <alignment horizontal="left" vertical="center"/>
      <protection/>
    </xf>
    <xf numFmtId="171" fontId="11" fillId="0" borderId="13" xfId="58" applyNumberFormat="1" applyBorder="1" applyAlignment="1" applyProtection="1">
      <alignment horizontal="left" vertical="center"/>
      <protection/>
    </xf>
    <xf numFmtId="3" fontId="11" fillId="0" borderId="0" xfId="58" applyNumberFormat="1" applyFill="1" applyBorder="1" applyAlignment="1" applyProtection="1">
      <alignment horizontal="center" vertical="center"/>
      <protection/>
    </xf>
    <xf numFmtId="198" fontId="11" fillId="0" borderId="12" xfId="58" applyNumberFormat="1" applyFill="1" applyBorder="1" applyAlignment="1" applyProtection="1">
      <alignment vertical="center"/>
      <protection/>
    </xf>
    <xf numFmtId="171" fontId="11" fillId="0" borderId="20" xfId="58" applyNumberFormat="1" applyBorder="1" applyAlignment="1" applyProtection="1">
      <alignment vertical="center"/>
      <protection/>
    </xf>
    <xf numFmtId="3" fontId="11" fillId="0" borderId="12" xfId="58" applyNumberFormat="1" applyFill="1" applyBorder="1" applyAlignment="1" applyProtection="1">
      <alignment horizontal="center" vertical="center"/>
      <protection/>
    </xf>
    <xf numFmtId="197" fontId="11" fillId="0" borderId="12" xfId="58" applyNumberFormat="1" applyFill="1" applyBorder="1" applyAlignment="1" applyProtection="1">
      <alignment vertical="center"/>
      <protection/>
    </xf>
    <xf numFmtId="171" fontId="10" fillId="0" borderId="12" xfId="58" applyNumberFormat="1" applyFont="1" applyBorder="1" applyAlignment="1" applyProtection="1">
      <alignment horizontal="center" vertical="center" wrapText="1"/>
      <protection/>
    </xf>
    <xf numFmtId="0" fontId="10" fillId="0" borderId="20" xfId="58" applyFont="1" applyBorder="1" applyAlignment="1" applyProtection="1">
      <alignment horizontal="center" vertical="center" wrapText="1"/>
      <protection/>
    </xf>
    <xf numFmtId="0" fontId="10" fillId="0" borderId="13" xfId="58" applyFont="1" applyBorder="1" applyAlignment="1" applyProtection="1">
      <alignment horizontal="center" vertical="center" wrapText="1"/>
      <protection/>
    </xf>
    <xf numFmtId="0" fontId="10" fillId="0" borderId="12" xfId="58" applyFont="1" applyBorder="1" applyAlignment="1" applyProtection="1">
      <alignment horizontal="center" vertical="center" wrapText="1"/>
      <protection/>
    </xf>
    <xf numFmtId="171" fontId="11" fillId="0" borderId="12" xfId="58" applyNumberFormat="1" applyFill="1" applyBorder="1" applyAlignment="1" applyProtection="1">
      <alignment vertical="center"/>
      <protection/>
    </xf>
    <xf numFmtId="171" fontId="11" fillId="0" borderId="22" xfId="58" applyNumberFormat="1" applyBorder="1" applyAlignment="1" applyProtection="1">
      <alignment vertical="center"/>
      <protection hidden="1"/>
    </xf>
    <xf numFmtId="171" fontId="11" fillId="0" borderId="23" xfId="58" applyNumberFormat="1" applyBorder="1" applyAlignment="1" applyProtection="1">
      <alignment vertical="center"/>
      <protection hidden="1"/>
    </xf>
    <xf numFmtId="41" fontId="11" fillId="0" borderId="23" xfId="58" applyNumberFormat="1" applyBorder="1" applyAlignment="1" applyProtection="1">
      <alignment horizontal="center" vertical="center"/>
      <protection/>
    </xf>
    <xf numFmtId="41" fontId="11" fillId="0" borderId="24" xfId="58" applyNumberFormat="1" applyBorder="1" applyAlignment="1" applyProtection="1">
      <alignment horizontal="center" vertical="center"/>
      <protection/>
    </xf>
    <xf numFmtId="171" fontId="11" fillId="0" borderId="25" xfId="58" applyNumberFormat="1" applyBorder="1" applyAlignment="1" applyProtection="1">
      <alignment vertical="center"/>
      <protection hidden="1"/>
    </xf>
    <xf numFmtId="171" fontId="11" fillId="0" borderId="12" xfId="58" applyNumberFormat="1" applyBorder="1" applyAlignment="1" applyProtection="1">
      <alignment vertical="center"/>
      <protection hidden="1"/>
    </xf>
    <xf numFmtId="4" fontId="11" fillId="0" borderId="12" xfId="58" applyNumberFormat="1" applyBorder="1" applyAlignment="1" applyProtection="1">
      <alignment horizontal="center" vertical="center"/>
      <protection/>
    </xf>
    <xf numFmtId="1" fontId="11" fillId="0" borderId="26" xfId="58" applyNumberFormat="1" applyBorder="1" applyAlignment="1" applyProtection="1">
      <alignment horizontal="center" vertical="center"/>
      <protection/>
    </xf>
    <xf numFmtId="43" fontId="11" fillId="0" borderId="0" xfId="58" applyNumberFormat="1" applyAlignment="1" applyProtection="1">
      <alignment vertical="center"/>
      <protection/>
    </xf>
    <xf numFmtId="43" fontId="11" fillId="0" borderId="26" xfId="58" applyNumberFormat="1" applyBorder="1" applyAlignment="1" applyProtection="1">
      <alignment horizontal="center" vertical="center"/>
      <protection/>
    </xf>
    <xf numFmtId="169" fontId="11" fillId="0" borderId="25" xfId="58" applyNumberFormat="1" applyBorder="1" applyAlignment="1" applyProtection="1">
      <alignment vertical="center"/>
      <protection/>
    </xf>
    <xf numFmtId="169" fontId="11" fillId="0" borderId="12" xfId="58" applyNumberFormat="1" applyFill="1" applyBorder="1" applyAlignment="1" applyProtection="1">
      <alignment vertical="center"/>
      <protection/>
    </xf>
    <xf numFmtId="1" fontId="11" fillId="0" borderId="12" xfId="58" applyNumberFormat="1" applyBorder="1" applyAlignment="1" applyProtection="1">
      <alignment horizontal="center" vertical="center"/>
      <protection/>
    </xf>
    <xf numFmtId="1" fontId="11" fillId="0" borderId="10" xfId="58" applyNumberFormat="1" applyBorder="1" applyAlignment="1" applyProtection="1">
      <alignment horizontal="center" vertical="center"/>
      <protection/>
    </xf>
    <xf numFmtId="171" fontId="11" fillId="0" borderId="25" xfId="58" applyNumberFormat="1" applyBorder="1" applyAlignment="1" applyProtection="1">
      <alignment vertical="center"/>
      <protection/>
    </xf>
    <xf numFmtId="171" fontId="11" fillId="0" borderId="12" xfId="58" applyNumberFormat="1" applyBorder="1" applyAlignment="1" applyProtection="1">
      <alignment vertical="center"/>
      <protection/>
    </xf>
    <xf numFmtId="169" fontId="11" fillId="33" borderId="12" xfId="58" applyNumberFormat="1" applyFill="1" applyBorder="1" applyAlignment="1" applyProtection="1">
      <alignment vertical="center"/>
      <protection locked="0"/>
    </xf>
    <xf numFmtId="1" fontId="21" fillId="0" borderId="26" xfId="46" applyNumberFormat="1" applyBorder="1" applyAlignment="1" applyProtection="1">
      <alignment horizontal="center" vertical="center"/>
      <protection/>
    </xf>
    <xf numFmtId="169" fontId="11" fillId="0" borderId="12" xfId="58" applyNumberFormat="1" applyFill="1" applyBorder="1" applyAlignment="1" applyProtection="1">
      <alignment vertical="center"/>
      <protection locked="0"/>
    </xf>
    <xf numFmtId="185" fontId="11" fillId="0" borderId="25" xfId="58" applyNumberFormat="1" applyBorder="1" applyAlignment="1" applyProtection="1">
      <alignment vertical="center"/>
      <protection/>
    </xf>
    <xf numFmtId="185" fontId="11" fillId="0" borderId="12" xfId="58" applyNumberFormat="1" applyFill="1" applyBorder="1" applyAlignment="1" applyProtection="1">
      <alignment vertical="center"/>
      <protection/>
    </xf>
    <xf numFmtId="185" fontId="10" fillId="0" borderId="27" xfId="58" applyNumberFormat="1" applyFont="1" applyBorder="1" applyAlignment="1" applyProtection="1">
      <alignment horizontal="center" vertical="center"/>
      <protection/>
    </xf>
    <xf numFmtId="169" fontId="11" fillId="0" borderId="12" xfId="58" applyNumberFormat="1" applyBorder="1" applyAlignment="1" applyProtection="1">
      <alignment vertical="center"/>
      <protection/>
    </xf>
    <xf numFmtId="4" fontId="11" fillId="0" borderId="12" xfId="58" applyNumberFormat="1" applyBorder="1" applyAlignment="1" applyProtection="1">
      <alignment horizontal="left" vertical="center"/>
      <protection/>
    </xf>
    <xf numFmtId="3" fontId="11" fillId="0" borderId="12" xfId="58" applyNumberFormat="1" applyFill="1" applyBorder="1" applyAlignment="1" applyProtection="1">
      <alignment horizontal="left" vertical="center"/>
      <protection/>
    </xf>
    <xf numFmtId="3" fontId="11" fillId="0" borderId="10" xfId="58" applyNumberFormat="1" applyBorder="1" applyAlignment="1" applyProtection="1">
      <alignment horizontal="center" vertical="center"/>
      <protection/>
    </xf>
    <xf numFmtId="3" fontId="11" fillId="0" borderId="0" xfId="58" applyNumberFormat="1" applyBorder="1" applyAlignment="1" applyProtection="1">
      <alignment horizontal="center" vertical="center"/>
      <protection/>
    </xf>
    <xf numFmtId="200" fontId="11" fillId="0" borderId="12" xfId="58" applyNumberFormat="1" applyBorder="1" applyAlignment="1" applyProtection="1">
      <alignment vertical="center"/>
      <protection/>
    </xf>
    <xf numFmtId="169" fontId="10" fillId="32" borderId="14" xfId="58" applyNumberFormat="1" applyFont="1" applyFill="1" applyBorder="1" applyAlignment="1" applyProtection="1">
      <alignment vertical="center"/>
      <protection/>
    </xf>
    <xf numFmtId="169" fontId="10" fillId="32" borderId="14" xfId="58" applyNumberFormat="1" applyFont="1" applyFill="1" applyBorder="1" applyAlignment="1" applyProtection="1">
      <alignment vertical="center"/>
      <protection hidden="1"/>
    </xf>
    <xf numFmtId="4" fontId="10" fillId="32" borderId="14" xfId="58" applyNumberFormat="1" applyFont="1" applyFill="1" applyBorder="1" applyAlignment="1" applyProtection="1">
      <alignment horizontal="center" vertical="center"/>
      <protection hidden="1"/>
    </xf>
    <xf numFmtId="1" fontId="10" fillId="0" borderId="26" xfId="58" applyNumberFormat="1" applyFont="1" applyBorder="1" applyAlignment="1" applyProtection="1">
      <alignment horizontal="center" vertical="center"/>
      <protection/>
    </xf>
    <xf numFmtId="185" fontId="11" fillId="0" borderId="0" xfId="58" applyNumberFormat="1" applyAlignment="1" applyProtection="1">
      <alignment vertical="center"/>
      <protection/>
    </xf>
    <xf numFmtId="171" fontId="11" fillId="0" borderId="22" xfId="58" applyNumberFormat="1" applyBorder="1" applyAlignment="1" applyProtection="1">
      <alignment vertical="center"/>
      <protection/>
    </xf>
    <xf numFmtId="201" fontId="11" fillId="0" borderId="27" xfId="58" applyNumberFormat="1" applyBorder="1" applyAlignment="1" applyProtection="1">
      <alignment vertical="center"/>
      <protection/>
    </xf>
    <xf numFmtId="185" fontId="10" fillId="0" borderId="26" xfId="58" applyNumberFormat="1" applyFont="1" applyBorder="1" applyAlignment="1" applyProtection="1">
      <alignment horizontal="center" vertical="center"/>
      <protection/>
    </xf>
    <xf numFmtId="41" fontId="11" fillId="0" borderId="12" xfId="58" applyNumberFormat="1" applyBorder="1" applyAlignment="1" applyProtection="1">
      <alignment vertical="center"/>
      <protection/>
    </xf>
    <xf numFmtId="202" fontId="11" fillId="0" borderId="12" xfId="58" applyNumberFormat="1" applyBorder="1" applyAlignment="1" applyProtection="1">
      <alignment vertical="center"/>
      <protection/>
    </xf>
    <xf numFmtId="169" fontId="11" fillId="33" borderId="12" xfId="58" applyNumberFormat="1" applyFill="1" applyBorder="1" applyAlignment="1" applyProtection="1">
      <alignment horizontal="center" vertical="center"/>
      <protection locked="0"/>
    </xf>
    <xf numFmtId="203" fontId="11" fillId="0" borderId="0" xfId="58" applyNumberFormat="1" applyAlignment="1" applyProtection="1">
      <alignment vertical="center"/>
      <protection/>
    </xf>
    <xf numFmtId="10" fontId="11" fillId="0" borderId="0" xfId="58" applyNumberFormat="1" applyAlignment="1" applyProtection="1">
      <alignment vertical="center"/>
      <protection/>
    </xf>
    <xf numFmtId="169" fontId="11" fillId="0" borderId="28" xfId="58" applyNumberFormat="1" applyBorder="1" applyAlignment="1" applyProtection="1">
      <alignment vertical="center"/>
      <protection/>
    </xf>
    <xf numFmtId="169" fontId="11" fillId="0" borderId="29" xfId="58" applyNumberFormat="1" applyBorder="1" applyAlignment="1" applyProtection="1">
      <alignment vertical="center"/>
      <protection/>
    </xf>
    <xf numFmtId="4" fontId="10" fillId="0" borderId="29" xfId="58" applyNumberFormat="1" applyFont="1" applyBorder="1" applyAlignment="1" applyProtection="1">
      <alignment horizontal="center" vertical="center"/>
      <protection/>
    </xf>
    <xf numFmtId="1" fontId="10" fillId="0" borderId="10" xfId="58" applyNumberFormat="1" applyFont="1" applyBorder="1" applyAlignment="1" applyProtection="1">
      <alignment horizontal="center" vertical="center"/>
      <protection/>
    </xf>
    <xf numFmtId="169" fontId="11" fillId="0" borderId="30" xfId="58" applyNumberFormat="1" applyBorder="1" applyAlignment="1" applyProtection="1">
      <alignment vertical="center"/>
      <protection/>
    </xf>
    <xf numFmtId="169" fontId="11" fillId="0" borderId="31" xfId="58" applyNumberFormat="1" applyBorder="1" applyAlignment="1" applyProtection="1">
      <alignment vertical="center"/>
      <protection/>
    </xf>
    <xf numFmtId="4" fontId="10" fillId="0" borderId="31" xfId="58" applyNumberFormat="1" applyFont="1" applyBorder="1" applyAlignment="1" applyProtection="1">
      <alignment horizontal="center" vertical="center"/>
      <protection/>
    </xf>
    <xf numFmtId="1" fontId="10" fillId="0" borderId="32" xfId="58" applyNumberFormat="1" applyFont="1" applyBorder="1" applyAlignment="1" applyProtection="1">
      <alignment horizontal="center" vertical="center"/>
      <protection/>
    </xf>
    <xf numFmtId="185" fontId="11" fillId="0" borderId="12" xfId="58" applyNumberFormat="1" applyBorder="1" applyAlignment="1" applyProtection="1">
      <alignment vertical="center"/>
      <protection/>
    </xf>
    <xf numFmtId="10" fontId="0" fillId="0" borderId="12" xfId="65" applyNumberFormat="1" applyFont="1" applyBorder="1" applyAlignment="1" applyProtection="1">
      <alignment vertical="center"/>
      <protection/>
    </xf>
    <xf numFmtId="169" fontId="11" fillId="0" borderId="0" xfId="58" applyNumberFormat="1" applyAlignment="1" applyProtection="1">
      <alignment vertical="center"/>
      <protection/>
    </xf>
    <xf numFmtId="171" fontId="11" fillId="0" borderId="27" xfId="58" applyNumberFormat="1" applyBorder="1" applyAlignment="1" applyProtection="1">
      <alignment vertical="center"/>
      <protection/>
    </xf>
    <xf numFmtId="169" fontId="11" fillId="0" borderId="12" xfId="58" applyNumberFormat="1" applyFill="1" applyBorder="1" applyAlignment="1" applyProtection="1">
      <alignment horizontal="center" vertical="center"/>
      <protection locked="0"/>
    </xf>
    <xf numFmtId="204" fontId="11" fillId="33" borderId="12" xfId="50" applyNumberFormat="1" applyFill="1" applyBorder="1" applyAlignment="1">
      <alignment/>
    </xf>
    <xf numFmtId="205" fontId="11" fillId="0" borderId="25" xfId="58" applyNumberFormat="1" applyBorder="1" applyAlignment="1" applyProtection="1">
      <alignment vertical="center"/>
      <protection/>
    </xf>
    <xf numFmtId="200" fontId="11" fillId="0" borderId="12" xfId="58" applyNumberFormat="1" applyFill="1" applyBorder="1" applyAlignment="1" applyProtection="1">
      <alignment vertical="center"/>
      <protection/>
    </xf>
    <xf numFmtId="0" fontId="11" fillId="0" borderId="0" xfId="58" applyBorder="1" applyAlignment="1" applyProtection="1">
      <alignment vertical="center"/>
      <protection/>
    </xf>
    <xf numFmtId="185" fontId="11" fillId="0" borderId="0" xfId="58" applyNumberFormat="1" applyBorder="1" applyAlignment="1" applyProtection="1">
      <alignment vertical="center"/>
      <protection/>
    </xf>
    <xf numFmtId="43" fontId="11" fillId="0" borderId="0" xfId="58" applyNumberFormat="1" applyBorder="1" applyAlignment="1" applyProtection="1">
      <alignment vertical="center"/>
      <protection/>
    </xf>
    <xf numFmtId="4" fontId="11" fillId="0" borderId="0" xfId="58" applyNumberFormat="1" applyAlignment="1" applyProtection="1">
      <alignment vertical="center"/>
      <protection/>
    </xf>
    <xf numFmtId="43" fontId="11" fillId="0" borderId="12" xfId="58" applyNumberFormat="1" applyBorder="1" applyAlignment="1" applyProtection="1">
      <alignment horizontal="center" vertical="center"/>
      <protection/>
    </xf>
    <xf numFmtId="4" fontId="10" fillId="0" borderId="12" xfId="58" applyNumberFormat="1" applyFont="1" applyBorder="1" applyAlignment="1" applyProtection="1">
      <alignment horizontal="center" vertical="center"/>
      <protection/>
    </xf>
    <xf numFmtId="4" fontId="11" fillId="0" borderId="0" xfId="58" applyNumberFormat="1" applyFill="1" applyBorder="1" applyAlignment="1" applyProtection="1">
      <alignment vertical="center"/>
      <protection/>
    </xf>
    <xf numFmtId="3" fontId="11" fillId="0" borderId="0" xfId="58" applyNumberFormat="1" applyFill="1" applyBorder="1" applyAlignment="1" applyProtection="1">
      <alignment vertical="center"/>
      <protection/>
    </xf>
    <xf numFmtId="1" fontId="10" fillId="0" borderId="33" xfId="58" applyNumberFormat="1" applyFont="1" applyFill="1" applyBorder="1" applyAlignment="1" applyProtection="1">
      <alignment horizontal="center" vertical="center"/>
      <protection/>
    </xf>
    <xf numFmtId="1" fontId="10" fillId="0" borderId="27" xfId="58" applyNumberFormat="1" applyFont="1" applyFill="1" applyBorder="1" applyAlignment="1" applyProtection="1">
      <alignment horizontal="center" vertical="center"/>
      <protection/>
    </xf>
    <xf numFmtId="0" fontId="11" fillId="0" borderId="0" xfId="58" applyFont="1" applyAlignment="1" applyProtection="1">
      <alignment vertical="center"/>
      <protection/>
    </xf>
    <xf numFmtId="0" fontId="11" fillId="33" borderId="22" xfId="58" applyFont="1" applyFill="1" applyBorder="1" applyAlignment="1" applyProtection="1">
      <alignment horizontal="center" vertical="center"/>
      <protection/>
    </xf>
    <xf numFmtId="0" fontId="11" fillId="33" borderId="23" xfId="58" applyFont="1" applyFill="1" applyBorder="1" applyAlignment="1" applyProtection="1">
      <alignment horizontal="center" vertical="center"/>
      <protection/>
    </xf>
    <xf numFmtId="0" fontId="11" fillId="33" borderId="34" xfId="58" applyFont="1" applyFill="1" applyBorder="1" applyAlignment="1" applyProtection="1">
      <alignment horizontal="center" vertical="center"/>
      <protection/>
    </xf>
    <xf numFmtId="0" fontId="11" fillId="33" borderId="30" xfId="58" applyFont="1" applyFill="1" applyBorder="1" applyAlignment="1" applyProtection="1">
      <alignment horizontal="center" vertical="center"/>
      <protection/>
    </xf>
    <xf numFmtId="0" fontId="11" fillId="33" borderId="31" xfId="58" applyFont="1" applyFill="1" applyBorder="1" applyAlignment="1" applyProtection="1">
      <alignment horizontal="center" vertical="center"/>
      <protection/>
    </xf>
    <xf numFmtId="0" fontId="11" fillId="33" borderId="35" xfId="58" applyFont="1" applyFill="1" applyBorder="1" applyAlignment="1" applyProtection="1">
      <alignment horizontal="center" vertical="center"/>
      <protection/>
    </xf>
    <xf numFmtId="0" fontId="10" fillId="33" borderId="36" xfId="58" applyFont="1" applyFill="1" applyBorder="1" applyAlignment="1" applyProtection="1">
      <alignment horizontal="center" vertical="center"/>
      <protection/>
    </xf>
    <xf numFmtId="0" fontId="10" fillId="33" borderId="14" xfId="58" applyFont="1" applyFill="1" applyBorder="1" applyAlignment="1" applyProtection="1">
      <alignment horizontal="center" vertical="center"/>
      <protection/>
    </xf>
    <xf numFmtId="0" fontId="10" fillId="33" borderId="37" xfId="58" applyFont="1" applyFill="1" applyBorder="1" applyAlignment="1" applyProtection="1">
      <alignment horizontal="center" vertical="center"/>
      <protection/>
    </xf>
    <xf numFmtId="0" fontId="22" fillId="0" borderId="38" xfId="58" applyFont="1" applyBorder="1" applyAlignment="1" applyProtection="1">
      <alignment horizontal="center" vertical="center"/>
      <protection/>
    </xf>
    <xf numFmtId="1" fontId="12" fillId="33" borderId="14" xfId="58" applyNumberFormat="1" applyFont="1" applyFill="1" applyBorder="1" applyAlignment="1" applyProtection="1">
      <alignment horizontal="center" vertical="center"/>
      <protection/>
    </xf>
    <xf numFmtId="0" fontId="22" fillId="0" borderId="0" xfId="58" applyFont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left" vertical="top" wrapText="1"/>
    </xf>
    <xf numFmtId="0" fontId="11" fillId="0" borderId="39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197" fontId="11" fillId="0" borderId="12" xfId="0" applyNumberFormat="1" applyFont="1" applyBorder="1" applyAlignment="1">
      <alignment horizontal="right" vertical="top" wrapText="1"/>
    </xf>
    <xf numFmtId="41" fontId="11" fillId="0" borderId="12" xfId="0" applyNumberFormat="1" applyFont="1" applyFill="1" applyBorder="1" applyAlignment="1">
      <alignment horizontal="center" vertical="center" wrapText="1"/>
    </xf>
    <xf numFmtId="41" fontId="11" fillId="0" borderId="13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/>
    </xf>
    <xf numFmtId="0" fontId="11" fillId="34" borderId="0" xfId="0" applyFont="1" applyFill="1" applyBorder="1" applyAlignment="1">
      <alignment horizontal="justify" vertical="top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26" fillId="0" borderId="0" xfId="0" applyFont="1" applyAlignment="1">
      <alignment/>
    </xf>
    <xf numFmtId="9" fontId="11" fillId="0" borderId="12" xfId="0" applyNumberFormat="1" applyFont="1" applyBorder="1" applyAlignment="1">
      <alignment horizontal="right" vertical="top" wrapText="1"/>
    </xf>
    <xf numFmtId="3" fontId="11" fillId="0" borderId="12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17" fontId="11" fillId="0" borderId="12" xfId="0" applyNumberFormat="1" applyFont="1" applyBorder="1" applyAlignment="1">
      <alignment horizontal="center" vertical="top" wrapText="1"/>
    </xf>
    <xf numFmtId="0" fontId="27" fillId="0" borderId="0" xfId="0" applyFont="1" applyAlignment="1">
      <alignment vertical="top"/>
    </xf>
    <xf numFmtId="0" fontId="11" fillId="34" borderId="0" xfId="0" applyFont="1" applyFill="1" applyAlignment="1">
      <alignment horizontal="center"/>
    </xf>
    <xf numFmtId="0" fontId="11" fillId="0" borderId="27" xfId="0" applyFont="1" applyBorder="1" applyAlignment="1">
      <alignment horizontal="left"/>
    </xf>
    <xf numFmtId="0" fontId="11" fillId="0" borderId="27" xfId="0" applyFont="1" applyBorder="1" applyAlignment="1">
      <alignment horizontal="center"/>
    </xf>
    <xf numFmtId="0" fontId="11" fillId="0" borderId="40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1" fillId="0" borderId="0" xfId="0" applyFont="1" applyAlignment="1">
      <alignment horizontal="left"/>
    </xf>
    <xf numFmtId="206" fontId="10" fillId="0" borderId="29" xfId="58" applyNumberFormat="1" applyFont="1" applyBorder="1" applyAlignment="1" applyProtection="1">
      <alignment horizontal="center" vertical="center"/>
      <protection/>
    </xf>
    <xf numFmtId="3" fontId="11" fillId="0" borderId="12" xfId="58" applyNumberFormat="1" applyFont="1" applyFill="1" applyBorder="1" applyAlignment="1" applyProtection="1">
      <alignment horizontal="left" vertical="center"/>
      <protection/>
    </xf>
    <xf numFmtId="0" fontId="1" fillId="0" borderId="4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0" xfId="60">
      <alignment/>
      <protection/>
    </xf>
    <xf numFmtId="0" fontId="29" fillId="0" borderId="0" xfId="62" applyFont="1" applyAlignment="1" applyProtection="1">
      <alignment vertical="center"/>
      <protection/>
    </xf>
    <xf numFmtId="0" fontId="12" fillId="0" borderId="38" xfId="62" applyFont="1" applyBorder="1" applyAlignment="1" applyProtection="1">
      <alignment vertical="center"/>
      <protection/>
    </xf>
    <xf numFmtId="0" fontId="11" fillId="0" borderId="0" xfId="60" applyAlignment="1">
      <alignment vertical="center" wrapText="1"/>
      <protection/>
    </xf>
    <xf numFmtId="0" fontId="11" fillId="0" borderId="0" xfId="62" applyAlignment="1" applyProtection="1">
      <alignment horizontal="center" vertical="center" wrapText="1"/>
      <protection/>
    </xf>
    <xf numFmtId="0" fontId="11" fillId="0" borderId="0" xfId="60" applyNumberFormat="1" applyFont="1">
      <alignment/>
      <protection/>
    </xf>
    <xf numFmtId="0" fontId="29" fillId="0" borderId="0" xfId="62" applyFont="1" applyAlignment="1" applyProtection="1">
      <alignment vertical="top"/>
      <protection/>
    </xf>
    <xf numFmtId="0" fontId="11" fillId="0" borderId="0" xfId="60" applyAlignment="1">
      <alignment vertical="top"/>
      <protection/>
    </xf>
    <xf numFmtId="0" fontId="30" fillId="0" borderId="0" xfId="62" applyFont="1" applyAlignment="1" applyProtection="1">
      <alignment vertical="top"/>
      <protection/>
    </xf>
    <xf numFmtId="0" fontId="22" fillId="0" borderId="0" xfId="62" applyFont="1" applyAlignment="1" applyProtection="1">
      <alignment vertical="top"/>
      <protection/>
    </xf>
    <xf numFmtId="17" fontId="7" fillId="0" borderId="29" xfId="0" applyNumberFormat="1" applyFont="1" applyBorder="1" applyAlignment="1">
      <alignment horizontal="center" vertical="top"/>
    </xf>
    <xf numFmtId="210" fontId="22" fillId="0" borderId="0" xfId="50" applyNumberFormat="1" applyFont="1" applyAlignment="1" applyProtection="1">
      <alignment vertical="top"/>
      <protection/>
    </xf>
    <xf numFmtId="0" fontId="12" fillId="0" borderId="38" xfId="62" applyFont="1" applyBorder="1" applyAlignment="1" applyProtection="1">
      <alignment vertical="top"/>
      <protection/>
    </xf>
    <xf numFmtId="210" fontId="12" fillId="0" borderId="38" xfId="50" applyNumberFormat="1" applyFont="1" applyBorder="1" applyAlignment="1" applyProtection="1">
      <alignment vertical="top"/>
      <protection/>
    </xf>
    <xf numFmtId="0" fontId="12" fillId="0" borderId="0" xfId="62" applyFont="1" applyBorder="1" applyAlignment="1" applyProtection="1">
      <alignment vertical="top"/>
      <protection/>
    </xf>
    <xf numFmtId="0" fontId="12" fillId="0" borderId="0" xfId="62" applyFont="1" applyBorder="1" applyAlignment="1" applyProtection="1">
      <alignment horizontal="center" vertical="top"/>
      <protection/>
    </xf>
    <xf numFmtId="41" fontId="12" fillId="0" borderId="38" xfId="62" applyNumberFormat="1" applyFont="1" applyBorder="1" applyAlignment="1" applyProtection="1">
      <alignment horizontal="center" vertical="top" wrapText="1"/>
      <protection/>
    </xf>
    <xf numFmtId="41" fontId="12" fillId="0" borderId="0" xfId="62" applyNumberFormat="1" applyFont="1" applyBorder="1" applyAlignment="1" applyProtection="1">
      <alignment horizontal="center" vertical="top" wrapText="1"/>
      <protection/>
    </xf>
    <xf numFmtId="41" fontId="11" fillId="0" borderId="0" xfId="62" applyNumberFormat="1" applyAlignment="1" applyProtection="1">
      <alignment vertical="top"/>
      <protection/>
    </xf>
    <xf numFmtId="210" fontId="0" fillId="0" borderId="0" xfId="50" applyNumberFormat="1" applyFont="1" applyAlignment="1">
      <alignment vertical="top"/>
    </xf>
    <xf numFmtId="41" fontId="10" fillId="32" borderId="12" xfId="62" applyNumberFormat="1" applyFont="1" applyFill="1" applyBorder="1" applyAlignment="1" applyProtection="1">
      <alignment horizontal="center" vertical="center" wrapText="1"/>
      <protection/>
    </xf>
    <xf numFmtId="204" fontId="11" fillId="33" borderId="12" xfId="48" applyNumberFormat="1" applyFont="1" applyFill="1" applyBorder="1" applyAlignment="1" applyProtection="1">
      <alignment horizontal="center" vertical="center"/>
      <protection/>
    </xf>
    <xf numFmtId="17" fontId="11" fillId="33" borderId="12" xfId="62" applyNumberFormat="1" applyFill="1" applyBorder="1" applyAlignment="1" applyProtection="1">
      <alignment horizontal="left" vertical="center" wrapText="1"/>
      <protection/>
    </xf>
    <xf numFmtId="41" fontId="11" fillId="0" borderId="12" xfId="62" applyNumberFormat="1" applyFont="1" applyBorder="1" applyAlignment="1" applyProtection="1">
      <alignment horizontal="left" vertical="center" wrapText="1"/>
      <protection/>
    </xf>
    <xf numFmtId="204" fontId="11" fillId="0" borderId="12" xfId="48" applyNumberFormat="1" applyFont="1" applyBorder="1" applyAlignment="1" applyProtection="1">
      <alignment vertical="center"/>
      <protection/>
    </xf>
    <xf numFmtId="14" fontId="11" fillId="0" borderId="12" xfId="53" applyNumberFormat="1" applyFont="1" applyBorder="1" applyAlignment="1">
      <alignment/>
    </xf>
    <xf numFmtId="14" fontId="0" fillId="0" borderId="12" xfId="53" applyNumberFormat="1" applyFont="1" applyBorder="1" applyAlignment="1">
      <alignment/>
    </xf>
    <xf numFmtId="194" fontId="11" fillId="0" borderId="12" xfId="53" applyNumberFormat="1" applyFont="1" applyBorder="1" applyAlignment="1" applyProtection="1">
      <alignment vertical="center"/>
      <protection/>
    </xf>
    <xf numFmtId="0" fontId="1" fillId="0" borderId="0" xfId="0" applyFont="1" applyAlignment="1">
      <alignment horizontal="justify" vertical="top" wrapText="1"/>
    </xf>
    <xf numFmtId="0" fontId="3" fillId="33" borderId="37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 wrapText="1"/>
    </xf>
    <xf numFmtId="0" fontId="2" fillId="32" borderId="37" xfId="0" applyFont="1" applyFill="1" applyBorder="1" applyAlignment="1">
      <alignment vertical="center"/>
    </xf>
    <xf numFmtId="0" fontId="2" fillId="32" borderId="36" xfId="0" applyFont="1" applyFill="1" applyBorder="1" applyAlignment="1">
      <alignment vertical="center"/>
    </xf>
    <xf numFmtId="0" fontId="2" fillId="32" borderId="37" xfId="0" applyFont="1" applyFill="1" applyBorder="1" applyAlignment="1">
      <alignment horizontal="center" wrapText="1"/>
    </xf>
    <xf numFmtId="0" fontId="2" fillId="32" borderId="36" xfId="0" applyFont="1" applyFill="1" applyBorder="1" applyAlignment="1">
      <alignment horizontal="center" wrapText="1"/>
    </xf>
    <xf numFmtId="0" fontId="3" fillId="32" borderId="43" xfId="0" applyFont="1" applyFill="1" applyBorder="1" applyAlignment="1">
      <alignment vertical="center" wrapText="1"/>
    </xf>
    <xf numFmtId="0" fontId="3" fillId="32" borderId="44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3" fillId="32" borderId="45" xfId="0" applyFont="1" applyFill="1" applyBorder="1" applyAlignment="1">
      <alignment vertical="center" wrapText="1"/>
    </xf>
    <xf numFmtId="0" fontId="2" fillId="32" borderId="46" xfId="0" applyFont="1" applyFill="1" applyBorder="1" applyAlignment="1">
      <alignment horizontal="left" vertical="center"/>
    </xf>
    <xf numFmtId="0" fontId="2" fillId="32" borderId="38" xfId="0" applyFont="1" applyFill="1" applyBorder="1" applyAlignment="1">
      <alignment horizontal="left" vertical="center"/>
    </xf>
    <xf numFmtId="0" fontId="2" fillId="32" borderId="47" xfId="0" applyFont="1" applyFill="1" applyBorder="1" applyAlignment="1">
      <alignment horizontal="left" vertical="center"/>
    </xf>
    <xf numFmtId="0" fontId="2" fillId="32" borderId="4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3" fontId="2" fillId="32" borderId="43" xfId="0" applyNumberFormat="1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/>
    </xf>
    <xf numFmtId="17" fontId="7" fillId="0" borderId="13" xfId="0" applyNumberFormat="1" applyFont="1" applyBorder="1" applyAlignment="1">
      <alignment vertical="center"/>
    </xf>
    <xf numFmtId="17" fontId="7" fillId="0" borderId="20" xfId="0" applyNumberFormat="1" applyFont="1" applyBorder="1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1" fontId="22" fillId="33" borderId="0" xfId="58" applyNumberFormat="1" applyFont="1" applyFill="1" applyAlignment="1" applyProtection="1">
      <alignment horizontal="center" vertical="center"/>
      <protection/>
    </xf>
    <xf numFmtId="0" fontId="11" fillId="0" borderId="12" xfId="58" applyBorder="1" applyAlignment="1" applyProtection="1">
      <alignment horizontal="left" vertical="center"/>
      <protection/>
    </xf>
    <xf numFmtId="3" fontId="10" fillId="32" borderId="12" xfId="58" applyNumberFormat="1" applyFont="1" applyFill="1" applyBorder="1" applyAlignment="1" applyProtection="1">
      <alignment horizontal="center" vertical="center"/>
      <protection/>
    </xf>
    <xf numFmtId="0" fontId="10" fillId="32" borderId="12" xfId="58" applyFont="1" applyFill="1" applyBorder="1" applyAlignment="1" applyProtection="1">
      <alignment horizontal="center" vertical="center"/>
      <protection/>
    </xf>
    <xf numFmtId="2" fontId="15" fillId="32" borderId="12" xfId="58" applyNumberFormat="1" applyFont="1" applyFill="1" applyBorder="1" applyAlignment="1" applyProtection="1">
      <alignment horizontal="center" vertical="center"/>
      <protection/>
    </xf>
    <xf numFmtId="171" fontId="11" fillId="0" borderId="13" xfId="58" applyNumberFormat="1" applyBorder="1" applyAlignment="1" applyProtection="1">
      <alignment horizontal="left" vertical="center"/>
      <protection/>
    </xf>
    <xf numFmtId="171" fontId="11" fillId="0" borderId="20" xfId="58" applyNumberFormat="1" applyBorder="1" applyAlignment="1" applyProtection="1">
      <alignment horizontal="left" vertical="center"/>
      <protection/>
    </xf>
    <xf numFmtId="171" fontId="10" fillId="0" borderId="13" xfId="58" applyNumberFormat="1" applyFont="1" applyBorder="1" applyAlignment="1" applyProtection="1">
      <alignment horizontal="center" vertical="center" wrapText="1"/>
      <protection/>
    </xf>
    <xf numFmtId="171" fontId="10" fillId="0" borderId="39" xfId="58" applyNumberFormat="1" applyFont="1" applyBorder="1" applyAlignment="1" applyProtection="1">
      <alignment horizontal="center" vertical="center" wrapText="1"/>
      <protection/>
    </xf>
    <xf numFmtId="0" fontId="19" fillId="0" borderId="27" xfId="58" applyFont="1" applyBorder="1" applyAlignment="1" applyProtection="1">
      <alignment horizontal="center" vertical="center" wrapText="1"/>
      <protection/>
    </xf>
    <xf numFmtId="0" fontId="19" fillId="0" borderId="29" xfId="58" applyFont="1" applyBorder="1" applyAlignment="1" applyProtection="1">
      <alignment horizontal="center" vertical="center" wrapText="1"/>
      <protection/>
    </xf>
    <xf numFmtId="2" fontId="19" fillId="0" borderId="27" xfId="58" applyNumberFormat="1" applyFont="1" applyBorder="1" applyAlignment="1" applyProtection="1">
      <alignment horizontal="center" vertical="center" wrapText="1"/>
      <protection/>
    </xf>
    <xf numFmtId="2" fontId="19" fillId="0" borderId="29" xfId="58" applyNumberFormat="1" applyFont="1" applyBorder="1" applyAlignment="1" applyProtection="1">
      <alignment horizontal="center" vertical="center" wrapText="1"/>
      <protection/>
    </xf>
    <xf numFmtId="0" fontId="19" fillId="0" borderId="12" xfId="58" applyFont="1" applyBorder="1" applyAlignment="1" applyProtection="1">
      <alignment horizontal="center" vertical="center" wrapText="1"/>
      <protection/>
    </xf>
    <xf numFmtId="49" fontId="10" fillId="32" borderId="12" xfId="58" applyNumberFormat="1" applyFont="1" applyFill="1" applyBorder="1" applyAlignment="1" applyProtection="1">
      <alignment horizontal="center" vertical="center" wrapText="1"/>
      <protection/>
    </xf>
    <xf numFmtId="0" fontId="24" fillId="0" borderId="0" xfId="58" applyFont="1" applyAlignment="1" applyProtection="1">
      <alignment horizontal="left" vertical="center"/>
      <protection/>
    </xf>
    <xf numFmtId="0" fontId="22" fillId="0" borderId="0" xfId="58" applyFont="1" applyAlignment="1" applyProtection="1">
      <alignment horizontal="left" vertical="center"/>
      <protection/>
    </xf>
    <xf numFmtId="4" fontId="22" fillId="0" borderId="0" xfId="58" applyNumberFormat="1" applyFont="1" applyAlignment="1" applyProtection="1">
      <alignment horizontal="center" vertical="center"/>
      <protection/>
    </xf>
    <xf numFmtId="0" fontId="10" fillId="32" borderId="13" xfId="58" applyFont="1" applyFill="1" applyBorder="1" applyAlignment="1" applyProtection="1">
      <alignment horizontal="center" vertical="center"/>
      <protection/>
    </xf>
    <xf numFmtId="0" fontId="23" fillId="0" borderId="46" xfId="58" applyFont="1" applyBorder="1" applyAlignment="1" applyProtection="1">
      <alignment horizontal="center" vertical="center"/>
      <protection/>
    </xf>
    <xf numFmtId="0" fontId="23" fillId="0" borderId="38" xfId="58" applyFont="1" applyBorder="1" applyAlignment="1" applyProtection="1">
      <alignment horizontal="center" vertical="center"/>
      <protection/>
    </xf>
    <xf numFmtId="3" fontId="19" fillId="0" borderId="27" xfId="58" applyNumberFormat="1" applyFont="1" applyBorder="1" applyAlignment="1" applyProtection="1">
      <alignment horizontal="center" vertical="center" wrapText="1"/>
      <protection/>
    </xf>
    <xf numFmtId="3" fontId="19" fillId="0" borderId="29" xfId="58" applyNumberFormat="1" applyFont="1" applyBorder="1" applyAlignment="1" applyProtection="1">
      <alignment horizontal="center" vertical="center" wrapText="1"/>
      <protection/>
    </xf>
    <xf numFmtId="17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17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7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Fill="1" applyBorder="1" applyAlignment="1" applyProtection="1">
      <alignment horizontal="center" vertical="center" wrapText="1"/>
      <protection locked="0"/>
    </xf>
    <xf numFmtId="0" fontId="1" fillId="0" borderId="53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17" fontId="2" fillId="0" borderId="54" xfId="0" applyNumberFormat="1" applyFont="1" applyBorder="1" applyAlignment="1">
      <alignment horizontal="center" vertical="center"/>
    </xf>
    <xf numFmtId="17" fontId="2" fillId="0" borderId="55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94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32" borderId="56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17" fontId="2" fillId="0" borderId="57" xfId="0" applyNumberFormat="1" applyFont="1" applyBorder="1" applyAlignment="1">
      <alignment horizontal="center" vertical="center"/>
    </xf>
    <xf numFmtId="0" fontId="2" fillId="32" borderId="56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justify" vertical="top" wrapText="1"/>
    </xf>
    <xf numFmtId="3" fontId="11" fillId="0" borderId="13" xfId="0" applyNumberFormat="1" applyFont="1" applyFill="1" applyBorder="1" applyAlignment="1">
      <alignment horizontal="left" vertical="top" wrapText="1"/>
    </xf>
    <xf numFmtId="3" fontId="11" fillId="0" borderId="2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195" fontId="11" fillId="0" borderId="12" xfId="0" applyNumberFormat="1" applyFont="1" applyFill="1" applyBorder="1" applyAlignment="1">
      <alignment horizontal="center" vertical="top" wrapText="1"/>
    </xf>
    <xf numFmtId="0" fontId="12" fillId="32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39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0" fillId="32" borderId="13" xfId="0" applyFont="1" applyFill="1" applyBorder="1" applyAlignment="1">
      <alignment horizontal="right" vertical="center"/>
    </xf>
    <xf numFmtId="0" fontId="10" fillId="32" borderId="39" xfId="0" applyFont="1" applyFill="1" applyBorder="1" applyAlignment="1">
      <alignment horizontal="right" vertical="center"/>
    </xf>
    <xf numFmtId="0" fontId="10" fillId="32" borderId="20" xfId="0" applyFont="1" applyFill="1" applyBorder="1" applyAlignment="1">
      <alignment horizontal="right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right" vertical="center" wrapText="1"/>
    </xf>
    <xf numFmtId="0" fontId="12" fillId="32" borderId="39" xfId="0" applyFont="1" applyFill="1" applyBorder="1" applyAlignment="1">
      <alignment horizontal="right" vertical="center" wrapText="1"/>
    </xf>
    <xf numFmtId="0" fontId="12" fillId="32" borderId="20" xfId="0" applyFont="1" applyFill="1" applyBorder="1" applyAlignment="1">
      <alignment horizontal="right" vertical="center" wrapText="1"/>
    </xf>
    <xf numFmtId="0" fontId="2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34" borderId="0" xfId="0" applyFont="1" applyFill="1" applyAlignment="1">
      <alignment horizontal="left" vertical="top" wrapText="1"/>
    </xf>
    <xf numFmtId="41" fontId="10" fillId="32" borderId="12" xfId="62" applyNumberFormat="1" applyFont="1" applyFill="1" applyBorder="1" applyAlignment="1" applyProtection="1">
      <alignment horizontal="center" vertical="center" wrapText="1"/>
      <protection/>
    </xf>
    <xf numFmtId="0" fontId="29" fillId="0" borderId="0" xfId="62" applyFont="1" applyAlignment="1" applyProtection="1">
      <alignment horizontal="left" vertical="center"/>
      <protection/>
    </xf>
    <xf numFmtId="0" fontId="29" fillId="0" borderId="12" xfId="62" applyFont="1" applyBorder="1" applyAlignment="1" applyProtection="1">
      <alignment horizontal="left" vertical="top"/>
      <protection/>
    </xf>
    <xf numFmtId="0" fontId="10" fillId="32" borderId="12" xfId="62" applyFont="1" applyFill="1" applyBorder="1" applyAlignment="1" applyProtection="1">
      <alignment horizontal="center" vertical="center" wrapText="1"/>
      <protection/>
    </xf>
    <xf numFmtId="0" fontId="10" fillId="32" borderId="27" xfId="62" applyFont="1" applyFill="1" applyBorder="1" applyAlignment="1" applyProtection="1">
      <alignment horizontal="center" vertical="center" wrapText="1"/>
      <protection/>
    </xf>
    <xf numFmtId="0" fontId="10" fillId="32" borderId="29" xfId="62" applyFont="1" applyFill="1" applyBorder="1" applyAlignment="1" applyProtection="1">
      <alignment horizontal="center" vertical="center" wrapText="1"/>
      <protection/>
    </xf>
    <xf numFmtId="204" fontId="10" fillId="32" borderId="12" xfId="48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Moneda 2" xfId="55"/>
    <cellStyle name="Neutral" xfId="56"/>
    <cellStyle name="Normal - Style1" xfId="57"/>
    <cellStyle name="Normal 2" xfId="58"/>
    <cellStyle name="Normal 2 2" xfId="59"/>
    <cellStyle name="Normal 3" xfId="60"/>
    <cellStyle name="Normal 4" xfId="61"/>
    <cellStyle name="Normal_IndicesInd4" xfId="62"/>
    <cellStyle name="Notas" xfId="63"/>
    <cellStyle name="Percent" xfId="64"/>
    <cellStyle name="Porcentual 2" xfId="65"/>
    <cellStyle name="Porcentual 3" xfId="66"/>
    <cellStyle name="Porcentual 4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1276350</xdr:colOff>
      <xdr:row>0</xdr:row>
      <xdr:rowOff>0</xdr:rowOff>
    </xdr:from>
    <xdr:to>
      <xdr:col>5</xdr:col>
      <xdr:colOff>2743200</xdr:colOff>
      <xdr:row>1</xdr:row>
      <xdr:rowOff>266700</xdr:rowOff>
    </xdr:to>
    <xdr:pic>
      <xdr:nvPicPr>
        <xdr:cNvPr id="1" name="154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0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342900</xdr:colOff>
      <xdr:row>0</xdr:row>
      <xdr:rowOff>76200</xdr:rowOff>
    </xdr:from>
    <xdr:to>
      <xdr:col>18</xdr:col>
      <xdr:colOff>238125</xdr:colOff>
      <xdr:row>2</xdr:row>
      <xdr:rowOff>142875</xdr:rowOff>
    </xdr:to>
    <xdr:pic>
      <xdr:nvPicPr>
        <xdr:cNvPr id="1" name="154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6200"/>
          <a:ext cx="1685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123825</xdr:rowOff>
    </xdr:from>
    <xdr:to>
      <xdr:col>3</xdr:col>
      <xdr:colOff>857250</xdr:colOff>
      <xdr:row>1</xdr:row>
      <xdr:rowOff>352425</xdr:rowOff>
    </xdr:to>
    <xdr:pic>
      <xdr:nvPicPr>
        <xdr:cNvPr id="1" name="154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23825"/>
          <a:ext cx="1676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0</xdr:row>
      <xdr:rowOff>85725</xdr:rowOff>
    </xdr:from>
    <xdr:to>
      <xdr:col>11</xdr:col>
      <xdr:colOff>314325</xdr:colOff>
      <xdr:row>2</xdr:row>
      <xdr:rowOff>47625</xdr:rowOff>
    </xdr:to>
    <xdr:pic>
      <xdr:nvPicPr>
        <xdr:cNvPr id="1" name="154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85725"/>
          <a:ext cx="1685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0</xdr:row>
      <xdr:rowOff>47625</xdr:rowOff>
    </xdr:from>
    <xdr:to>
      <xdr:col>11</xdr:col>
      <xdr:colOff>447675</xdr:colOff>
      <xdr:row>1</xdr:row>
      <xdr:rowOff>314325</xdr:rowOff>
    </xdr:to>
    <xdr:pic>
      <xdr:nvPicPr>
        <xdr:cNvPr id="1" name="154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47625"/>
          <a:ext cx="1676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0</xdr:row>
      <xdr:rowOff>0</xdr:rowOff>
    </xdr:from>
    <xdr:to>
      <xdr:col>11</xdr:col>
      <xdr:colOff>704850</xdr:colOff>
      <xdr:row>2</xdr:row>
      <xdr:rowOff>133350</xdr:rowOff>
    </xdr:to>
    <xdr:pic>
      <xdr:nvPicPr>
        <xdr:cNvPr id="1" name="2 Imagen" descr="LogoExcel GPT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0</xdr:rowOff>
    </xdr:from>
    <xdr:to>
      <xdr:col>9</xdr:col>
      <xdr:colOff>485775</xdr:colOff>
      <xdr:row>2</xdr:row>
      <xdr:rowOff>0</xdr:rowOff>
    </xdr:to>
    <xdr:pic>
      <xdr:nvPicPr>
        <xdr:cNvPr id="1" name="154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0"/>
          <a:ext cx="1485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0</xdr:row>
      <xdr:rowOff>0</xdr:rowOff>
    </xdr:from>
    <xdr:to>
      <xdr:col>17</xdr:col>
      <xdr:colOff>323850</xdr:colOff>
      <xdr:row>2</xdr:row>
      <xdr:rowOff>76200</xdr:rowOff>
    </xdr:to>
    <xdr:pic>
      <xdr:nvPicPr>
        <xdr:cNvPr id="1" name="154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0"/>
          <a:ext cx="1485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esus\GreifInternacional\Uberaba\CimplastUberabaIndEnergFY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es%20en%20movimiento\GREIF%20BOGOT&#193;\Greif%20BTA%202008\GreifBogotaIndEnerg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gnadc1\ips-finance\Budget%202008\Set%20Up\Budget%20Inpu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sa\AppData\Local\Microsoft\Windows\Temporary%20Internet%20Files\Content.Outlook\9BG5RO7H\201008%20-%20OEE%20Este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_Pc\Documents\My%20Dropbox\effi%20publico%203\Epsa%20Manufacturas%20Titan\Informacion\Motores%20quem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llas"/>
      <sheetName val="Enerdia"/>
      <sheetName val="DiasMed"/>
      <sheetName val="DiasMAux"/>
      <sheetName val="DiasPond"/>
      <sheetName val="TablaP"/>
      <sheetName val="TablaG"/>
      <sheetName val="GraficosP"/>
      <sheetName val="FactParaguay"/>
      <sheetName val="RegFact"/>
      <sheetName val="Aux"/>
      <sheetName val="Mes"/>
      <sheetName val="BeneficEnergíaElec"/>
      <sheetName val="Energía Eléc"/>
      <sheetName val="BeneficGas"/>
      <sheetName val="Gas"/>
      <sheetName val="BeneficEnergíaTot"/>
      <sheetName val="Energía Total"/>
      <sheetName val="FM1"/>
      <sheetName val="FM2"/>
      <sheetName val="FM3"/>
      <sheetName val="FM4"/>
      <sheetName val="FGraf"/>
    </sheetNames>
    <sheetDataSet>
      <sheetData sheetId="2">
        <row r="3">
          <cell r="B3">
            <v>1</v>
          </cell>
        </row>
        <row r="33">
          <cell r="B33" t="str">
            <v>Compresor Variador</v>
          </cell>
        </row>
        <row r="34">
          <cell r="B34" t="str">
            <v>kW Compresor Variador</v>
          </cell>
        </row>
        <row r="35">
          <cell r="B35" t="str">
            <v>Energía Compresores</v>
          </cell>
        </row>
        <row r="36">
          <cell r="B36" t="str">
            <v>Gas</v>
          </cell>
        </row>
        <row r="37">
          <cell r="B37" t="str">
            <v>Compresor 6  Rodando</v>
          </cell>
        </row>
        <row r="38">
          <cell r="B38" t="str">
            <v>Compresor 6  Carga</v>
          </cell>
        </row>
        <row r="39">
          <cell r="B39" t="str">
            <v>Compresor 5  Rodando</v>
          </cell>
        </row>
        <row r="40">
          <cell r="B40" t="str">
            <v>Compresor 5  Carga</v>
          </cell>
        </row>
        <row r="41">
          <cell r="B41" t="str">
            <v>Compresor 4 Rodando</v>
          </cell>
        </row>
        <row r="42">
          <cell r="B42" t="str">
            <v>Compresor 4 Carga</v>
          </cell>
        </row>
        <row r="43">
          <cell r="B43" t="str">
            <v>Compresor 3  Rodando</v>
          </cell>
        </row>
        <row r="44">
          <cell r="B44" t="str">
            <v>Compresor 3  Carga</v>
          </cell>
        </row>
        <row r="45">
          <cell r="B45" t="str">
            <v>Compresor 2  Rodando</v>
          </cell>
        </row>
        <row r="46">
          <cell r="B46" t="str">
            <v>Compresor 2  Carga</v>
          </cell>
        </row>
        <row r="47">
          <cell r="B47" t="str">
            <v>Compresor 1  Rodando</v>
          </cell>
        </row>
        <row r="48">
          <cell r="B48" t="str">
            <v>Compresor 1  Carga</v>
          </cell>
        </row>
        <row r="49">
          <cell r="B49" t="str">
            <v>T. Compres.  Rodando</v>
          </cell>
        </row>
        <row r="50">
          <cell r="B50" t="str">
            <v>T. Compres.  Carga</v>
          </cell>
        </row>
        <row r="51">
          <cell r="A51">
            <v>43</v>
          </cell>
        </row>
      </sheetData>
      <sheetData sheetId="4">
        <row r="37">
          <cell r="AH37">
            <v>0</v>
          </cell>
        </row>
        <row r="38">
          <cell r="AH38">
            <v>0</v>
          </cell>
        </row>
        <row r="39">
          <cell r="AH39">
            <v>0</v>
          </cell>
        </row>
        <row r="40">
          <cell r="AH40">
            <v>0</v>
          </cell>
        </row>
        <row r="41">
          <cell r="AH41">
            <v>0</v>
          </cell>
        </row>
        <row r="42">
          <cell r="AH42">
            <v>0</v>
          </cell>
        </row>
        <row r="43">
          <cell r="AH43">
            <v>0</v>
          </cell>
        </row>
        <row r="44">
          <cell r="AH44">
            <v>0</v>
          </cell>
        </row>
        <row r="45">
          <cell r="AH45">
            <v>0</v>
          </cell>
        </row>
        <row r="46">
          <cell r="AH46">
            <v>0</v>
          </cell>
        </row>
        <row r="47">
          <cell r="AH47">
            <v>0</v>
          </cell>
        </row>
        <row r="48">
          <cell r="AH48">
            <v>0</v>
          </cell>
        </row>
        <row r="49">
          <cell r="AH49">
            <v>0</v>
          </cell>
        </row>
        <row r="50">
          <cell r="AH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</row>
        <row r="79">
          <cell r="AH79">
            <v>0</v>
          </cell>
        </row>
        <row r="80">
          <cell r="AH80">
            <v>0</v>
          </cell>
        </row>
        <row r="81">
          <cell r="AH81">
            <v>0</v>
          </cell>
        </row>
        <row r="82">
          <cell r="AH82">
            <v>0</v>
          </cell>
        </row>
        <row r="83">
          <cell r="AH83">
            <v>0</v>
          </cell>
        </row>
        <row r="84">
          <cell r="AH84">
            <v>0</v>
          </cell>
        </row>
        <row r="85">
          <cell r="AH85">
            <v>0</v>
          </cell>
        </row>
        <row r="86">
          <cell r="AH86">
            <v>0</v>
          </cell>
        </row>
        <row r="87">
          <cell r="AH87">
            <v>0</v>
          </cell>
        </row>
        <row r="88">
          <cell r="AH88">
            <v>0</v>
          </cell>
        </row>
        <row r="89">
          <cell r="AH89">
            <v>0</v>
          </cell>
        </row>
        <row r="90">
          <cell r="AH90">
            <v>0</v>
          </cell>
        </row>
        <row r="91">
          <cell r="AH91">
            <v>0</v>
          </cell>
        </row>
        <row r="92">
          <cell r="AH92">
            <v>0</v>
          </cell>
        </row>
        <row r="93">
          <cell r="AH93">
            <v>0</v>
          </cell>
        </row>
        <row r="94">
          <cell r="AH94">
            <v>0</v>
          </cell>
        </row>
        <row r="95">
          <cell r="AH95">
            <v>0</v>
          </cell>
        </row>
        <row r="96">
          <cell r="AH96">
            <v>0</v>
          </cell>
        </row>
        <row r="97">
          <cell r="AH97">
            <v>0</v>
          </cell>
        </row>
        <row r="98">
          <cell r="AH98">
            <v>0</v>
          </cell>
        </row>
        <row r="99">
          <cell r="AH99">
            <v>0</v>
          </cell>
        </row>
        <row r="100">
          <cell r="AH100">
            <v>0</v>
          </cell>
        </row>
        <row r="139">
          <cell r="AH139">
            <v>0</v>
          </cell>
        </row>
        <row r="140">
          <cell r="AH140">
            <v>0</v>
          </cell>
        </row>
        <row r="141">
          <cell r="AH141">
            <v>0</v>
          </cell>
        </row>
        <row r="142">
          <cell r="AH142">
            <v>0</v>
          </cell>
        </row>
        <row r="143">
          <cell r="AH143">
            <v>0</v>
          </cell>
        </row>
        <row r="144">
          <cell r="AH144">
            <v>0</v>
          </cell>
        </row>
        <row r="145">
          <cell r="AH145">
            <v>0</v>
          </cell>
        </row>
        <row r="146">
          <cell r="AH146">
            <v>0</v>
          </cell>
        </row>
        <row r="147">
          <cell r="AH147">
            <v>0</v>
          </cell>
        </row>
        <row r="148">
          <cell r="AH148">
            <v>0</v>
          </cell>
        </row>
        <row r="149">
          <cell r="AH149">
            <v>0</v>
          </cell>
        </row>
        <row r="150">
          <cell r="AH150">
            <v>0</v>
          </cell>
        </row>
        <row r="151">
          <cell r="AH151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751615</v>
          </cell>
        </row>
        <row r="181">
          <cell r="AH181">
            <v>0</v>
          </cell>
        </row>
        <row r="182">
          <cell r="AH182">
            <v>0</v>
          </cell>
        </row>
        <row r="183">
          <cell r="AH183">
            <v>0</v>
          </cell>
        </row>
        <row r="184">
          <cell r="AH184">
            <v>0</v>
          </cell>
        </row>
        <row r="185">
          <cell r="AH185">
            <v>0</v>
          </cell>
        </row>
        <row r="186">
          <cell r="AH186">
            <v>0</v>
          </cell>
        </row>
        <row r="187">
          <cell r="AH187">
            <v>0</v>
          </cell>
        </row>
        <row r="188">
          <cell r="AH188">
            <v>0</v>
          </cell>
        </row>
        <row r="189">
          <cell r="AH189">
            <v>0</v>
          </cell>
        </row>
        <row r="190">
          <cell r="AH190">
            <v>0</v>
          </cell>
        </row>
        <row r="191">
          <cell r="AH191">
            <v>0</v>
          </cell>
        </row>
        <row r="192">
          <cell r="AH192">
            <v>0</v>
          </cell>
        </row>
        <row r="193">
          <cell r="AH193">
            <v>0</v>
          </cell>
        </row>
        <row r="194">
          <cell r="AH194">
            <v>0</v>
          </cell>
        </row>
        <row r="195">
          <cell r="AH195">
            <v>0</v>
          </cell>
        </row>
        <row r="196">
          <cell r="AH196">
            <v>0</v>
          </cell>
        </row>
        <row r="197">
          <cell r="AH197">
            <v>0</v>
          </cell>
        </row>
        <row r="198">
          <cell r="AH198">
            <v>0</v>
          </cell>
        </row>
        <row r="199">
          <cell r="AH199">
            <v>0</v>
          </cell>
        </row>
        <row r="200">
          <cell r="AH200">
            <v>0</v>
          </cell>
        </row>
        <row r="201">
          <cell r="AH201">
            <v>0</v>
          </cell>
        </row>
        <row r="202">
          <cell r="AH202">
            <v>0</v>
          </cell>
        </row>
        <row r="241">
          <cell r="AH241">
            <v>0</v>
          </cell>
        </row>
        <row r="242">
          <cell r="AH242">
            <v>0</v>
          </cell>
        </row>
        <row r="243">
          <cell r="AH243">
            <v>0</v>
          </cell>
        </row>
        <row r="244">
          <cell r="AH244">
            <v>0</v>
          </cell>
        </row>
        <row r="245">
          <cell r="AH245">
            <v>0</v>
          </cell>
        </row>
        <row r="246">
          <cell r="AH246">
            <v>0</v>
          </cell>
        </row>
        <row r="247">
          <cell r="AH247">
            <v>0</v>
          </cell>
        </row>
        <row r="248">
          <cell r="AH248">
            <v>0</v>
          </cell>
        </row>
        <row r="249">
          <cell r="AH249">
            <v>0</v>
          </cell>
        </row>
        <row r="250">
          <cell r="AH250">
            <v>0</v>
          </cell>
        </row>
        <row r="251">
          <cell r="AH251">
            <v>0</v>
          </cell>
        </row>
        <row r="252">
          <cell r="AH252">
            <v>0</v>
          </cell>
        </row>
        <row r="253">
          <cell r="AH253">
            <v>0</v>
          </cell>
        </row>
        <row r="254">
          <cell r="AH254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573624</v>
          </cell>
        </row>
        <row r="283">
          <cell r="AH283">
            <v>0</v>
          </cell>
        </row>
        <row r="284">
          <cell r="AH284">
            <v>0</v>
          </cell>
        </row>
        <row r="285">
          <cell r="AH285">
            <v>0</v>
          </cell>
        </row>
        <row r="286">
          <cell r="AH286">
            <v>0</v>
          </cell>
        </row>
        <row r="287">
          <cell r="AH287">
            <v>0</v>
          </cell>
        </row>
        <row r="288">
          <cell r="AH288">
            <v>0</v>
          </cell>
        </row>
        <row r="289">
          <cell r="AH289">
            <v>0</v>
          </cell>
        </row>
        <row r="290">
          <cell r="AH290">
            <v>0</v>
          </cell>
        </row>
        <row r="291">
          <cell r="AH291">
            <v>0</v>
          </cell>
        </row>
        <row r="292">
          <cell r="AH292">
            <v>0</v>
          </cell>
        </row>
        <row r="293">
          <cell r="AH293">
            <v>0</v>
          </cell>
        </row>
        <row r="294">
          <cell r="AH294">
            <v>0</v>
          </cell>
        </row>
        <row r="295">
          <cell r="AH295">
            <v>0</v>
          </cell>
        </row>
        <row r="296">
          <cell r="AH296">
            <v>0</v>
          </cell>
        </row>
        <row r="297">
          <cell r="AH297">
            <v>0</v>
          </cell>
        </row>
        <row r="298">
          <cell r="AH298">
            <v>0</v>
          </cell>
        </row>
        <row r="299">
          <cell r="AH299">
            <v>0</v>
          </cell>
        </row>
        <row r="300">
          <cell r="AH300">
            <v>0</v>
          </cell>
        </row>
        <row r="301">
          <cell r="AH301">
            <v>0</v>
          </cell>
        </row>
        <row r="302">
          <cell r="AH302">
            <v>0</v>
          </cell>
        </row>
        <row r="303">
          <cell r="AH303">
            <v>0</v>
          </cell>
        </row>
        <row r="304">
          <cell r="AH304">
            <v>0</v>
          </cell>
        </row>
        <row r="343">
          <cell r="AH343">
            <v>0</v>
          </cell>
        </row>
        <row r="344">
          <cell r="AH344">
            <v>0</v>
          </cell>
        </row>
        <row r="345">
          <cell r="AH345">
            <v>0</v>
          </cell>
        </row>
        <row r="346">
          <cell r="AH346">
            <v>0</v>
          </cell>
        </row>
        <row r="347">
          <cell r="AH347">
            <v>0</v>
          </cell>
        </row>
        <row r="348">
          <cell r="AH348">
            <v>0</v>
          </cell>
        </row>
        <row r="349">
          <cell r="AH349">
            <v>0</v>
          </cell>
        </row>
        <row r="350">
          <cell r="AH350">
            <v>0</v>
          </cell>
        </row>
        <row r="351">
          <cell r="AH351">
            <v>0</v>
          </cell>
        </row>
        <row r="352">
          <cell r="AH352">
            <v>0</v>
          </cell>
        </row>
        <row r="353">
          <cell r="AH353">
            <v>0</v>
          </cell>
        </row>
        <row r="354">
          <cell r="AH354">
            <v>0</v>
          </cell>
        </row>
        <row r="355">
          <cell r="AH355">
            <v>0</v>
          </cell>
        </row>
        <row r="356">
          <cell r="AH356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844718</v>
          </cell>
        </row>
        <row r="385">
          <cell r="AH385">
            <v>0</v>
          </cell>
        </row>
        <row r="386">
          <cell r="AH386">
            <v>0</v>
          </cell>
        </row>
        <row r="387">
          <cell r="AH387">
            <v>0</v>
          </cell>
        </row>
        <row r="388">
          <cell r="AH388">
            <v>0</v>
          </cell>
        </row>
        <row r="389">
          <cell r="AH389">
            <v>0</v>
          </cell>
        </row>
        <row r="390">
          <cell r="AH390">
            <v>0</v>
          </cell>
        </row>
        <row r="391">
          <cell r="AH391">
            <v>0</v>
          </cell>
        </row>
        <row r="392">
          <cell r="AH392">
            <v>0</v>
          </cell>
        </row>
        <row r="393">
          <cell r="AH393">
            <v>0</v>
          </cell>
        </row>
        <row r="394">
          <cell r="AH394">
            <v>0</v>
          </cell>
        </row>
        <row r="395">
          <cell r="AH395">
            <v>0</v>
          </cell>
        </row>
        <row r="396">
          <cell r="AH396">
            <v>0</v>
          </cell>
        </row>
        <row r="397">
          <cell r="AH397">
            <v>0</v>
          </cell>
        </row>
        <row r="398">
          <cell r="AH398">
            <v>0</v>
          </cell>
        </row>
        <row r="399">
          <cell r="AH399">
            <v>0</v>
          </cell>
        </row>
        <row r="400">
          <cell r="AH400">
            <v>0</v>
          </cell>
        </row>
        <row r="401">
          <cell r="AH401">
            <v>0</v>
          </cell>
        </row>
        <row r="402">
          <cell r="AH402">
            <v>0</v>
          </cell>
        </row>
        <row r="403">
          <cell r="AH403">
            <v>0</v>
          </cell>
        </row>
        <row r="404">
          <cell r="AH404">
            <v>0</v>
          </cell>
        </row>
        <row r="405">
          <cell r="AH405">
            <v>0</v>
          </cell>
        </row>
        <row r="406">
          <cell r="AH406">
            <v>0</v>
          </cell>
        </row>
        <row r="445">
          <cell r="AH445">
            <v>0</v>
          </cell>
        </row>
        <row r="446">
          <cell r="AH446">
            <v>0</v>
          </cell>
        </row>
        <row r="447">
          <cell r="AH447">
            <v>0</v>
          </cell>
        </row>
        <row r="448">
          <cell r="AH448">
            <v>0</v>
          </cell>
        </row>
        <row r="449">
          <cell r="AH449">
            <v>0</v>
          </cell>
        </row>
        <row r="450">
          <cell r="AH450">
            <v>0</v>
          </cell>
        </row>
        <row r="451">
          <cell r="AH451">
            <v>0</v>
          </cell>
        </row>
        <row r="452">
          <cell r="AH452">
            <v>0</v>
          </cell>
        </row>
        <row r="453">
          <cell r="AH453">
            <v>0</v>
          </cell>
        </row>
        <row r="454">
          <cell r="AH454">
            <v>0</v>
          </cell>
        </row>
        <row r="455">
          <cell r="AH455">
            <v>0</v>
          </cell>
        </row>
        <row r="456">
          <cell r="AH456">
            <v>0</v>
          </cell>
        </row>
        <row r="457">
          <cell r="AH457">
            <v>0</v>
          </cell>
        </row>
        <row r="458">
          <cell r="AH458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</row>
        <row r="487">
          <cell r="AH487">
            <v>0</v>
          </cell>
        </row>
        <row r="488">
          <cell r="AH488">
            <v>0</v>
          </cell>
        </row>
        <row r="489">
          <cell r="AH489">
            <v>0</v>
          </cell>
        </row>
        <row r="490">
          <cell r="AH490">
            <v>0</v>
          </cell>
        </row>
        <row r="491">
          <cell r="AH491">
            <v>0</v>
          </cell>
        </row>
        <row r="492">
          <cell r="AH492">
            <v>0</v>
          </cell>
        </row>
        <row r="493">
          <cell r="AH493">
            <v>0</v>
          </cell>
        </row>
        <row r="494">
          <cell r="AH494">
            <v>0</v>
          </cell>
        </row>
        <row r="495">
          <cell r="AH495">
            <v>0</v>
          </cell>
        </row>
        <row r="496">
          <cell r="AH496">
            <v>0</v>
          </cell>
        </row>
        <row r="497">
          <cell r="AH497">
            <v>0</v>
          </cell>
        </row>
        <row r="498">
          <cell r="AH498">
            <v>0</v>
          </cell>
        </row>
        <row r="499">
          <cell r="AH499">
            <v>0</v>
          </cell>
        </row>
        <row r="500">
          <cell r="AH500">
            <v>0</v>
          </cell>
        </row>
        <row r="501">
          <cell r="AH501">
            <v>0</v>
          </cell>
        </row>
        <row r="502">
          <cell r="AH502">
            <v>0</v>
          </cell>
        </row>
        <row r="503">
          <cell r="AH503">
            <v>0</v>
          </cell>
        </row>
        <row r="504">
          <cell r="AH504">
            <v>0</v>
          </cell>
        </row>
        <row r="505">
          <cell r="AH505">
            <v>0</v>
          </cell>
        </row>
        <row r="506">
          <cell r="AH506">
            <v>0</v>
          </cell>
        </row>
        <row r="507">
          <cell r="AH507">
            <v>0</v>
          </cell>
        </row>
        <row r="508">
          <cell r="AH508">
            <v>0</v>
          </cell>
        </row>
        <row r="547">
          <cell r="AH547">
            <v>0</v>
          </cell>
        </row>
        <row r="548">
          <cell r="AH548">
            <v>0</v>
          </cell>
        </row>
        <row r="549">
          <cell r="AH549">
            <v>0</v>
          </cell>
        </row>
        <row r="550">
          <cell r="AH550">
            <v>0</v>
          </cell>
        </row>
        <row r="551">
          <cell r="AH551">
            <v>0</v>
          </cell>
        </row>
        <row r="552">
          <cell r="AH552">
            <v>0</v>
          </cell>
        </row>
        <row r="553">
          <cell r="AH553">
            <v>0</v>
          </cell>
        </row>
        <row r="554">
          <cell r="AH554">
            <v>0</v>
          </cell>
        </row>
        <row r="555">
          <cell r="AH555">
            <v>0</v>
          </cell>
        </row>
        <row r="556">
          <cell r="AH556">
            <v>0</v>
          </cell>
        </row>
        <row r="557">
          <cell r="AH557">
            <v>0</v>
          </cell>
        </row>
        <row r="558">
          <cell r="AH558">
            <v>0</v>
          </cell>
        </row>
        <row r="559">
          <cell r="AH559">
            <v>0</v>
          </cell>
        </row>
        <row r="560">
          <cell r="AH560">
            <v>0</v>
          </cell>
        </row>
        <row r="566"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H566">
            <v>0</v>
          </cell>
        </row>
        <row r="569">
          <cell r="AH569">
            <v>0</v>
          </cell>
        </row>
        <row r="570">
          <cell r="AH570">
            <v>0</v>
          </cell>
        </row>
        <row r="571">
          <cell r="AH571">
            <v>0</v>
          </cell>
        </row>
        <row r="572">
          <cell r="AH572">
            <v>0</v>
          </cell>
        </row>
        <row r="573">
          <cell r="AH573">
            <v>0</v>
          </cell>
        </row>
        <row r="574">
          <cell r="AH574">
            <v>0</v>
          </cell>
        </row>
        <row r="575">
          <cell r="AH575">
            <v>0</v>
          </cell>
        </row>
        <row r="576">
          <cell r="AH576">
            <v>0</v>
          </cell>
        </row>
        <row r="577">
          <cell r="AH577">
            <v>0</v>
          </cell>
        </row>
        <row r="578">
          <cell r="AH578">
            <v>0</v>
          </cell>
        </row>
        <row r="579">
          <cell r="AH579">
            <v>0</v>
          </cell>
        </row>
        <row r="580">
          <cell r="AH580">
            <v>0</v>
          </cell>
        </row>
        <row r="581">
          <cell r="AH581">
            <v>0</v>
          </cell>
        </row>
        <row r="582">
          <cell r="AH582">
            <v>0</v>
          </cell>
        </row>
        <row r="583">
          <cell r="AH583">
            <v>0</v>
          </cell>
        </row>
        <row r="584">
          <cell r="AH584">
            <v>0</v>
          </cell>
        </row>
        <row r="585">
          <cell r="AH585">
            <v>0</v>
          </cell>
        </row>
        <row r="586">
          <cell r="AH586">
            <v>0</v>
          </cell>
        </row>
        <row r="587">
          <cell r="AH587">
            <v>0</v>
          </cell>
        </row>
        <row r="588">
          <cell r="AH588">
            <v>0</v>
          </cell>
        </row>
        <row r="589">
          <cell r="AH589">
            <v>0</v>
          </cell>
        </row>
        <row r="590">
          <cell r="AH590">
            <v>0</v>
          </cell>
        </row>
        <row r="591">
          <cell r="AH591">
            <v>0</v>
          </cell>
        </row>
        <row r="592">
          <cell r="AH592">
            <v>0</v>
          </cell>
        </row>
        <row r="593">
          <cell r="AH593">
            <v>0</v>
          </cell>
        </row>
        <row r="594">
          <cell r="AH594">
            <v>0</v>
          </cell>
        </row>
        <row r="595">
          <cell r="AH595">
            <v>0</v>
          </cell>
        </row>
        <row r="596">
          <cell r="AH596">
            <v>0</v>
          </cell>
        </row>
        <row r="597">
          <cell r="AH597">
            <v>0</v>
          </cell>
        </row>
        <row r="598">
          <cell r="AH598">
            <v>0</v>
          </cell>
        </row>
        <row r="599">
          <cell r="AH599">
            <v>0</v>
          </cell>
        </row>
        <row r="600">
          <cell r="AH600">
            <v>0</v>
          </cell>
        </row>
        <row r="601">
          <cell r="AH601">
            <v>0</v>
          </cell>
        </row>
        <row r="602">
          <cell r="AH602">
            <v>0</v>
          </cell>
        </row>
        <row r="603">
          <cell r="AH603">
            <v>0</v>
          </cell>
        </row>
        <row r="604">
          <cell r="AH604">
            <v>0</v>
          </cell>
        </row>
        <row r="605">
          <cell r="AH605">
            <v>0</v>
          </cell>
        </row>
        <row r="606">
          <cell r="AH606">
            <v>0</v>
          </cell>
        </row>
        <row r="607">
          <cell r="AH607">
            <v>0</v>
          </cell>
        </row>
        <row r="608">
          <cell r="AH608">
            <v>0</v>
          </cell>
        </row>
        <row r="609">
          <cell r="AH609">
            <v>0</v>
          </cell>
        </row>
        <row r="610">
          <cell r="AH610">
            <v>0</v>
          </cell>
        </row>
        <row r="621">
          <cell r="AH621">
            <v>0</v>
          </cell>
        </row>
        <row r="622">
          <cell r="AH622">
            <v>0</v>
          </cell>
        </row>
        <row r="623">
          <cell r="AH623">
            <v>0</v>
          </cell>
        </row>
        <row r="624">
          <cell r="AH624">
            <v>0</v>
          </cell>
        </row>
        <row r="625">
          <cell r="AH625">
            <v>0</v>
          </cell>
        </row>
        <row r="626">
          <cell r="AH626">
            <v>0</v>
          </cell>
        </row>
        <row r="627">
          <cell r="AH627">
            <v>0</v>
          </cell>
        </row>
        <row r="628">
          <cell r="AH628">
            <v>0</v>
          </cell>
        </row>
        <row r="629">
          <cell r="AH629">
            <v>0</v>
          </cell>
        </row>
        <row r="630">
          <cell r="AH630">
            <v>0</v>
          </cell>
        </row>
        <row r="631">
          <cell r="AH631">
            <v>0</v>
          </cell>
        </row>
        <row r="632">
          <cell r="AH632">
            <v>0</v>
          </cell>
        </row>
        <row r="633">
          <cell r="AH633">
            <v>0</v>
          </cell>
        </row>
        <row r="634">
          <cell r="AH634">
            <v>0</v>
          </cell>
        </row>
        <row r="635">
          <cell r="AH635">
            <v>0</v>
          </cell>
        </row>
        <row r="636">
          <cell r="AH636">
            <v>0</v>
          </cell>
        </row>
        <row r="637">
          <cell r="AH637">
            <v>0</v>
          </cell>
        </row>
        <row r="638">
          <cell r="AH638">
            <v>0</v>
          </cell>
        </row>
        <row r="639">
          <cell r="AH639">
            <v>0</v>
          </cell>
        </row>
        <row r="640">
          <cell r="AH640">
            <v>0</v>
          </cell>
        </row>
        <row r="641">
          <cell r="AH641">
            <v>0</v>
          </cell>
        </row>
        <row r="642">
          <cell r="AH642">
            <v>0</v>
          </cell>
        </row>
        <row r="643">
          <cell r="AH643">
            <v>0</v>
          </cell>
        </row>
        <row r="644">
          <cell r="AH644">
            <v>0</v>
          </cell>
        </row>
        <row r="645">
          <cell r="AH645">
            <v>0</v>
          </cell>
        </row>
        <row r="646">
          <cell r="AH646">
            <v>0</v>
          </cell>
        </row>
        <row r="647">
          <cell r="AH647">
            <v>0</v>
          </cell>
        </row>
        <row r="649">
          <cell r="AH649">
            <v>0</v>
          </cell>
        </row>
        <row r="650">
          <cell r="AH650">
            <v>0</v>
          </cell>
        </row>
        <row r="651">
          <cell r="AH651">
            <v>0</v>
          </cell>
        </row>
        <row r="652">
          <cell r="AH652">
            <v>0</v>
          </cell>
        </row>
        <row r="653">
          <cell r="AH653">
            <v>0</v>
          </cell>
        </row>
        <row r="654">
          <cell r="AH654">
            <v>0</v>
          </cell>
        </row>
        <row r="655">
          <cell r="AH655">
            <v>0</v>
          </cell>
        </row>
        <row r="656">
          <cell r="AH656">
            <v>0</v>
          </cell>
        </row>
        <row r="657">
          <cell r="AH657">
            <v>0</v>
          </cell>
        </row>
        <row r="658">
          <cell r="AH658">
            <v>0</v>
          </cell>
        </row>
        <row r="659">
          <cell r="AH659">
            <v>0</v>
          </cell>
        </row>
        <row r="660">
          <cell r="AH660">
            <v>0</v>
          </cell>
        </row>
        <row r="661">
          <cell r="AH661">
            <v>0</v>
          </cell>
        </row>
        <row r="662">
          <cell r="AH662">
            <v>0</v>
          </cell>
        </row>
        <row r="668"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</row>
        <row r="671">
          <cell r="AH671">
            <v>0</v>
          </cell>
        </row>
        <row r="672">
          <cell r="AH672">
            <v>0</v>
          </cell>
        </row>
        <row r="673">
          <cell r="AH673">
            <v>0</v>
          </cell>
        </row>
        <row r="674">
          <cell r="AH674">
            <v>0</v>
          </cell>
        </row>
        <row r="675">
          <cell r="AH675">
            <v>0</v>
          </cell>
        </row>
        <row r="676">
          <cell r="AH676">
            <v>0</v>
          </cell>
        </row>
        <row r="677">
          <cell r="AH677">
            <v>0</v>
          </cell>
        </row>
        <row r="678">
          <cell r="AH678">
            <v>0</v>
          </cell>
        </row>
        <row r="679">
          <cell r="AH679">
            <v>0</v>
          </cell>
        </row>
        <row r="680">
          <cell r="AH680">
            <v>0</v>
          </cell>
        </row>
        <row r="681">
          <cell r="AH681">
            <v>0</v>
          </cell>
        </row>
        <row r="682">
          <cell r="AH682">
            <v>0</v>
          </cell>
        </row>
        <row r="683">
          <cell r="AH683">
            <v>0</v>
          </cell>
        </row>
        <row r="684">
          <cell r="AH684">
            <v>0</v>
          </cell>
        </row>
        <row r="685">
          <cell r="AH685">
            <v>0</v>
          </cell>
        </row>
        <row r="686">
          <cell r="AH686">
            <v>0</v>
          </cell>
        </row>
        <row r="687">
          <cell r="AH687">
            <v>0</v>
          </cell>
        </row>
        <row r="688">
          <cell r="AH688">
            <v>0</v>
          </cell>
        </row>
        <row r="689">
          <cell r="AH689">
            <v>0</v>
          </cell>
        </row>
        <row r="690">
          <cell r="AH690">
            <v>0</v>
          </cell>
        </row>
        <row r="691">
          <cell r="AH691">
            <v>0</v>
          </cell>
        </row>
        <row r="692">
          <cell r="AH692">
            <v>0</v>
          </cell>
        </row>
        <row r="693">
          <cell r="AH693">
            <v>0</v>
          </cell>
        </row>
        <row r="694">
          <cell r="AH694">
            <v>0</v>
          </cell>
        </row>
        <row r="695">
          <cell r="AH695">
            <v>0</v>
          </cell>
        </row>
        <row r="696">
          <cell r="AH696">
            <v>0</v>
          </cell>
        </row>
        <row r="697">
          <cell r="AH697">
            <v>0</v>
          </cell>
        </row>
        <row r="698">
          <cell r="AH698">
            <v>0</v>
          </cell>
        </row>
        <row r="699">
          <cell r="AH699">
            <v>0</v>
          </cell>
        </row>
        <row r="700">
          <cell r="AH700">
            <v>0</v>
          </cell>
        </row>
        <row r="701">
          <cell r="AH701">
            <v>0</v>
          </cell>
        </row>
        <row r="702">
          <cell r="AH702">
            <v>0</v>
          </cell>
        </row>
        <row r="703">
          <cell r="AH703">
            <v>0</v>
          </cell>
        </row>
        <row r="704">
          <cell r="AH704">
            <v>0</v>
          </cell>
        </row>
        <row r="705">
          <cell r="AH705">
            <v>0</v>
          </cell>
        </row>
        <row r="706">
          <cell r="AH706">
            <v>0</v>
          </cell>
        </row>
        <row r="707">
          <cell r="AH707">
            <v>0</v>
          </cell>
        </row>
        <row r="708">
          <cell r="AH708">
            <v>0</v>
          </cell>
        </row>
        <row r="709">
          <cell r="AH709">
            <v>0</v>
          </cell>
        </row>
        <row r="710">
          <cell r="AH710">
            <v>0</v>
          </cell>
        </row>
        <row r="711">
          <cell r="AH711">
            <v>0</v>
          </cell>
        </row>
        <row r="712">
          <cell r="AH712">
            <v>0</v>
          </cell>
        </row>
        <row r="723">
          <cell r="AH723">
            <v>0</v>
          </cell>
        </row>
        <row r="724">
          <cell r="AH724">
            <v>0</v>
          </cell>
        </row>
        <row r="725">
          <cell r="AH725">
            <v>0</v>
          </cell>
        </row>
        <row r="726">
          <cell r="AH726">
            <v>0</v>
          </cell>
        </row>
        <row r="727">
          <cell r="AH727">
            <v>0</v>
          </cell>
        </row>
        <row r="728">
          <cell r="AH728">
            <v>0</v>
          </cell>
        </row>
        <row r="729">
          <cell r="AH729">
            <v>0</v>
          </cell>
        </row>
        <row r="730">
          <cell r="AH730">
            <v>0</v>
          </cell>
        </row>
        <row r="731">
          <cell r="AH731">
            <v>0</v>
          </cell>
        </row>
        <row r="732">
          <cell r="AH732">
            <v>0</v>
          </cell>
        </row>
        <row r="733">
          <cell r="AH733">
            <v>0</v>
          </cell>
        </row>
        <row r="734">
          <cell r="AH734">
            <v>0</v>
          </cell>
        </row>
        <row r="735">
          <cell r="AH735">
            <v>0</v>
          </cell>
        </row>
        <row r="736">
          <cell r="AH736">
            <v>0</v>
          </cell>
        </row>
        <row r="737">
          <cell r="AH737">
            <v>0</v>
          </cell>
        </row>
        <row r="738">
          <cell r="AH738">
            <v>0</v>
          </cell>
        </row>
        <row r="739">
          <cell r="AH739">
            <v>0</v>
          </cell>
        </row>
        <row r="740">
          <cell r="AH740">
            <v>0</v>
          </cell>
        </row>
        <row r="741">
          <cell r="AH741">
            <v>0</v>
          </cell>
        </row>
        <row r="742">
          <cell r="AH742">
            <v>0</v>
          </cell>
        </row>
        <row r="743">
          <cell r="AH743">
            <v>0</v>
          </cell>
        </row>
        <row r="744">
          <cell r="AH744">
            <v>0</v>
          </cell>
        </row>
        <row r="745">
          <cell r="AH745">
            <v>0</v>
          </cell>
        </row>
        <row r="746">
          <cell r="AH746">
            <v>0</v>
          </cell>
        </row>
        <row r="747">
          <cell r="AH747">
            <v>0</v>
          </cell>
        </row>
        <row r="748">
          <cell r="AH748">
            <v>0</v>
          </cell>
        </row>
        <row r="749">
          <cell r="AH749">
            <v>0</v>
          </cell>
        </row>
        <row r="751">
          <cell r="AH751">
            <v>0</v>
          </cell>
        </row>
        <row r="752">
          <cell r="AH752">
            <v>0</v>
          </cell>
        </row>
        <row r="753">
          <cell r="AH753">
            <v>0</v>
          </cell>
        </row>
        <row r="754">
          <cell r="AH754">
            <v>0</v>
          </cell>
        </row>
        <row r="755">
          <cell r="AH755">
            <v>0</v>
          </cell>
        </row>
        <row r="756">
          <cell r="AH756">
            <v>0</v>
          </cell>
        </row>
        <row r="757">
          <cell r="AH757">
            <v>0</v>
          </cell>
        </row>
        <row r="758">
          <cell r="AH758">
            <v>0</v>
          </cell>
        </row>
        <row r="759">
          <cell r="AH759">
            <v>0</v>
          </cell>
        </row>
        <row r="760">
          <cell r="AH760">
            <v>0</v>
          </cell>
        </row>
        <row r="761">
          <cell r="AH761">
            <v>0</v>
          </cell>
        </row>
        <row r="762">
          <cell r="AH762">
            <v>0</v>
          </cell>
        </row>
        <row r="763">
          <cell r="AH763">
            <v>0</v>
          </cell>
        </row>
        <row r="764">
          <cell r="AH764">
            <v>0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</row>
        <row r="773">
          <cell r="AH773">
            <v>0</v>
          </cell>
        </row>
        <row r="774">
          <cell r="AH774">
            <v>0</v>
          </cell>
        </row>
        <row r="775">
          <cell r="AH775">
            <v>0</v>
          </cell>
        </row>
        <row r="776">
          <cell r="AH776">
            <v>0</v>
          </cell>
        </row>
        <row r="777">
          <cell r="AH777">
            <v>0</v>
          </cell>
        </row>
        <row r="778">
          <cell r="AH778">
            <v>0</v>
          </cell>
        </row>
        <row r="779">
          <cell r="AH779">
            <v>0</v>
          </cell>
        </row>
        <row r="780">
          <cell r="AH780">
            <v>0</v>
          </cell>
        </row>
        <row r="781">
          <cell r="AH781">
            <v>0</v>
          </cell>
        </row>
        <row r="782">
          <cell r="AH782">
            <v>0</v>
          </cell>
        </row>
        <row r="783">
          <cell r="AH783">
            <v>0</v>
          </cell>
        </row>
        <row r="784">
          <cell r="AH784">
            <v>0</v>
          </cell>
        </row>
        <row r="785">
          <cell r="AH785">
            <v>0</v>
          </cell>
        </row>
        <row r="786">
          <cell r="AH786">
            <v>0</v>
          </cell>
        </row>
        <row r="787">
          <cell r="AH787">
            <v>0</v>
          </cell>
        </row>
        <row r="788">
          <cell r="AH788">
            <v>0</v>
          </cell>
        </row>
        <row r="789">
          <cell r="AH789">
            <v>0</v>
          </cell>
        </row>
        <row r="790">
          <cell r="AH790">
            <v>0</v>
          </cell>
        </row>
        <row r="791">
          <cell r="AH791">
            <v>0</v>
          </cell>
        </row>
        <row r="792">
          <cell r="AH792">
            <v>0</v>
          </cell>
        </row>
        <row r="793">
          <cell r="AH793">
            <v>0</v>
          </cell>
        </row>
        <row r="794">
          <cell r="AH794">
            <v>0</v>
          </cell>
        </row>
        <row r="795">
          <cell r="AH795">
            <v>0</v>
          </cell>
        </row>
        <row r="796">
          <cell r="AH796">
            <v>0</v>
          </cell>
        </row>
        <row r="797">
          <cell r="AH797">
            <v>0</v>
          </cell>
        </row>
        <row r="798">
          <cell r="AH798">
            <v>0</v>
          </cell>
        </row>
        <row r="799">
          <cell r="AH799">
            <v>0</v>
          </cell>
        </row>
        <row r="800">
          <cell r="AH800">
            <v>0</v>
          </cell>
        </row>
        <row r="801">
          <cell r="AH801">
            <v>0</v>
          </cell>
        </row>
        <row r="802">
          <cell r="AH802">
            <v>0</v>
          </cell>
        </row>
        <row r="803">
          <cell r="AH803">
            <v>0</v>
          </cell>
        </row>
        <row r="804">
          <cell r="AH804">
            <v>0</v>
          </cell>
        </row>
        <row r="805">
          <cell r="AH805">
            <v>0</v>
          </cell>
        </row>
        <row r="806">
          <cell r="AH806">
            <v>0</v>
          </cell>
        </row>
        <row r="807">
          <cell r="AH807">
            <v>0</v>
          </cell>
        </row>
        <row r="808">
          <cell r="AH808">
            <v>0</v>
          </cell>
        </row>
        <row r="809">
          <cell r="AH809">
            <v>0</v>
          </cell>
        </row>
        <row r="810">
          <cell r="AH810">
            <v>0</v>
          </cell>
        </row>
        <row r="811">
          <cell r="AH811">
            <v>0</v>
          </cell>
        </row>
        <row r="812">
          <cell r="AH812">
            <v>0</v>
          </cell>
        </row>
        <row r="813">
          <cell r="AH813">
            <v>0</v>
          </cell>
        </row>
        <row r="814">
          <cell r="AH814">
            <v>0</v>
          </cell>
        </row>
        <row r="825">
          <cell r="AH825">
            <v>0</v>
          </cell>
        </row>
        <row r="826">
          <cell r="AH826">
            <v>0</v>
          </cell>
        </row>
        <row r="827">
          <cell r="AH827">
            <v>0</v>
          </cell>
        </row>
        <row r="828">
          <cell r="AH828">
            <v>0</v>
          </cell>
        </row>
        <row r="829">
          <cell r="AH829">
            <v>0</v>
          </cell>
        </row>
        <row r="830">
          <cell r="AH830">
            <v>0</v>
          </cell>
        </row>
        <row r="831">
          <cell r="AH831">
            <v>0</v>
          </cell>
        </row>
        <row r="832">
          <cell r="AH832">
            <v>0</v>
          </cell>
        </row>
        <row r="833">
          <cell r="AH833">
            <v>0</v>
          </cell>
        </row>
        <row r="834">
          <cell r="AH834">
            <v>0</v>
          </cell>
        </row>
        <row r="835">
          <cell r="AH835">
            <v>0</v>
          </cell>
        </row>
        <row r="836">
          <cell r="AH836">
            <v>0</v>
          </cell>
        </row>
        <row r="837">
          <cell r="AH837">
            <v>0</v>
          </cell>
        </row>
        <row r="838">
          <cell r="AH838">
            <v>0</v>
          </cell>
        </row>
        <row r="839">
          <cell r="AH839">
            <v>0</v>
          </cell>
        </row>
        <row r="840">
          <cell r="AH840">
            <v>0</v>
          </cell>
        </row>
        <row r="841">
          <cell r="AH841">
            <v>0</v>
          </cell>
        </row>
        <row r="842">
          <cell r="AH842">
            <v>0</v>
          </cell>
        </row>
        <row r="843">
          <cell r="AH843">
            <v>0</v>
          </cell>
        </row>
        <row r="844">
          <cell r="AH844">
            <v>0</v>
          </cell>
        </row>
        <row r="845">
          <cell r="AH845">
            <v>0</v>
          </cell>
        </row>
        <row r="846">
          <cell r="AH846">
            <v>0</v>
          </cell>
        </row>
        <row r="847">
          <cell r="AH847">
            <v>0</v>
          </cell>
        </row>
        <row r="848">
          <cell r="AH848">
            <v>0</v>
          </cell>
        </row>
        <row r="849">
          <cell r="AH849">
            <v>0</v>
          </cell>
        </row>
        <row r="850">
          <cell r="AH850">
            <v>0</v>
          </cell>
        </row>
        <row r="851">
          <cell r="AH851">
            <v>0</v>
          </cell>
        </row>
        <row r="853">
          <cell r="AH853">
            <v>0</v>
          </cell>
        </row>
        <row r="854">
          <cell r="AH854">
            <v>0</v>
          </cell>
        </row>
        <row r="855">
          <cell r="AH855">
            <v>0</v>
          </cell>
        </row>
        <row r="856">
          <cell r="AH856">
            <v>0</v>
          </cell>
        </row>
        <row r="857">
          <cell r="AH857">
            <v>0</v>
          </cell>
        </row>
        <row r="858">
          <cell r="AH858">
            <v>0</v>
          </cell>
        </row>
        <row r="859">
          <cell r="AH859">
            <v>0</v>
          </cell>
        </row>
        <row r="860">
          <cell r="AH860">
            <v>0</v>
          </cell>
        </row>
        <row r="861">
          <cell r="AH861">
            <v>0</v>
          </cell>
        </row>
        <row r="862">
          <cell r="AH862">
            <v>0</v>
          </cell>
        </row>
        <row r="863">
          <cell r="AH863">
            <v>0</v>
          </cell>
        </row>
        <row r="864">
          <cell r="AH864">
            <v>0</v>
          </cell>
        </row>
        <row r="865">
          <cell r="AH865">
            <v>0</v>
          </cell>
        </row>
        <row r="866">
          <cell r="AH866">
            <v>0</v>
          </cell>
        </row>
        <row r="872"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</row>
        <row r="875">
          <cell r="AH875">
            <v>0</v>
          </cell>
        </row>
        <row r="876">
          <cell r="AH876">
            <v>0</v>
          </cell>
        </row>
        <row r="877">
          <cell r="AH877">
            <v>0</v>
          </cell>
        </row>
        <row r="878">
          <cell r="AH878">
            <v>0</v>
          </cell>
        </row>
        <row r="879">
          <cell r="AH879">
            <v>0</v>
          </cell>
        </row>
        <row r="880">
          <cell r="AH880">
            <v>0</v>
          </cell>
        </row>
        <row r="881">
          <cell r="AH881">
            <v>0</v>
          </cell>
        </row>
        <row r="882">
          <cell r="AH882">
            <v>0</v>
          </cell>
        </row>
        <row r="883">
          <cell r="AH883">
            <v>0</v>
          </cell>
        </row>
        <row r="884">
          <cell r="AH884">
            <v>0</v>
          </cell>
        </row>
        <row r="885">
          <cell r="AH885">
            <v>0</v>
          </cell>
        </row>
        <row r="886">
          <cell r="AH886">
            <v>0</v>
          </cell>
        </row>
        <row r="887">
          <cell r="AH887">
            <v>0</v>
          </cell>
        </row>
        <row r="888">
          <cell r="AH888">
            <v>0</v>
          </cell>
        </row>
        <row r="889">
          <cell r="AH889">
            <v>0</v>
          </cell>
        </row>
        <row r="890">
          <cell r="AH890">
            <v>0</v>
          </cell>
        </row>
        <row r="891">
          <cell r="AH891">
            <v>0</v>
          </cell>
        </row>
        <row r="892">
          <cell r="AH892">
            <v>0</v>
          </cell>
        </row>
        <row r="893">
          <cell r="AH893">
            <v>0</v>
          </cell>
        </row>
        <row r="894">
          <cell r="AH894">
            <v>0</v>
          </cell>
        </row>
        <row r="895">
          <cell r="AH895">
            <v>0</v>
          </cell>
        </row>
        <row r="896">
          <cell r="AH896">
            <v>0</v>
          </cell>
        </row>
        <row r="897">
          <cell r="AH897">
            <v>0</v>
          </cell>
        </row>
        <row r="898">
          <cell r="AH898">
            <v>0</v>
          </cell>
        </row>
        <row r="899">
          <cell r="AH899">
            <v>0</v>
          </cell>
        </row>
        <row r="900">
          <cell r="AH900">
            <v>0</v>
          </cell>
        </row>
        <row r="901">
          <cell r="AH901">
            <v>0</v>
          </cell>
        </row>
        <row r="902">
          <cell r="AH902">
            <v>0</v>
          </cell>
        </row>
        <row r="903">
          <cell r="AH903">
            <v>0</v>
          </cell>
        </row>
        <row r="904">
          <cell r="AH904">
            <v>0</v>
          </cell>
        </row>
        <row r="905">
          <cell r="AH905">
            <v>0</v>
          </cell>
        </row>
        <row r="906">
          <cell r="AH906">
            <v>0</v>
          </cell>
        </row>
        <row r="907">
          <cell r="AH907">
            <v>0</v>
          </cell>
        </row>
        <row r="908">
          <cell r="AH908">
            <v>0</v>
          </cell>
        </row>
        <row r="909">
          <cell r="AH909">
            <v>0</v>
          </cell>
        </row>
        <row r="910">
          <cell r="AH910">
            <v>0</v>
          </cell>
        </row>
        <row r="911">
          <cell r="AH911">
            <v>0</v>
          </cell>
        </row>
        <row r="912">
          <cell r="AH912">
            <v>0</v>
          </cell>
        </row>
        <row r="913">
          <cell r="AH913">
            <v>0</v>
          </cell>
        </row>
        <row r="914">
          <cell r="AH914">
            <v>0</v>
          </cell>
        </row>
        <row r="915">
          <cell r="AH915">
            <v>0</v>
          </cell>
        </row>
        <row r="916">
          <cell r="AH916">
            <v>0</v>
          </cell>
        </row>
        <row r="927">
          <cell r="AH927">
            <v>0</v>
          </cell>
        </row>
        <row r="928">
          <cell r="AH928">
            <v>0</v>
          </cell>
        </row>
        <row r="929">
          <cell r="AH929">
            <v>0</v>
          </cell>
        </row>
        <row r="930">
          <cell r="AH930">
            <v>0</v>
          </cell>
        </row>
        <row r="931">
          <cell r="AH931">
            <v>0</v>
          </cell>
        </row>
        <row r="932">
          <cell r="AH932">
            <v>0</v>
          </cell>
        </row>
        <row r="933">
          <cell r="AH933">
            <v>0</v>
          </cell>
        </row>
        <row r="934">
          <cell r="AH934">
            <v>0</v>
          </cell>
        </row>
        <row r="935">
          <cell r="AH935">
            <v>0</v>
          </cell>
        </row>
        <row r="936">
          <cell r="AH936">
            <v>0</v>
          </cell>
        </row>
        <row r="937">
          <cell r="AH937">
            <v>0</v>
          </cell>
        </row>
        <row r="938">
          <cell r="AH938">
            <v>0</v>
          </cell>
        </row>
        <row r="939">
          <cell r="AH939">
            <v>0</v>
          </cell>
        </row>
        <row r="940">
          <cell r="AH940">
            <v>0</v>
          </cell>
        </row>
        <row r="941">
          <cell r="AH941">
            <v>0</v>
          </cell>
        </row>
        <row r="942">
          <cell r="AH942">
            <v>0</v>
          </cell>
        </row>
        <row r="943">
          <cell r="AH943">
            <v>0</v>
          </cell>
        </row>
        <row r="944">
          <cell r="AH944">
            <v>0</v>
          </cell>
        </row>
        <row r="945">
          <cell r="AH945">
            <v>0</v>
          </cell>
        </row>
        <row r="946">
          <cell r="AH946">
            <v>0</v>
          </cell>
        </row>
        <row r="947">
          <cell r="AH947">
            <v>0</v>
          </cell>
        </row>
        <row r="948">
          <cell r="AH948">
            <v>0</v>
          </cell>
        </row>
        <row r="949">
          <cell r="AH949">
            <v>0</v>
          </cell>
        </row>
        <row r="950">
          <cell r="AH950">
            <v>0</v>
          </cell>
        </row>
        <row r="951">
          <cell r="AH951">
            <v>0</v>
          </cell>
        </row>
        <row r="952">
          <cell r="AH952">
            <v>0</v>
          </cell>
        </row>
        <row r="953">
          <cell r="AH953">
            <v>0</v>
          </cell>
        </row>
        <row r="955">
          <cell r="AH955">
            <v>0</v>
          </cell>
        </row>
        <row r="956">
          <cell r="AH956">
            <v>0</v>
          </cell>
        </row>
        <row r="957">
          <cell r="AH957">
            <v>0</v>
          </cell>
        </row>
        <row r="958">
          <cell r="AH958">
            <v>0</v>
          </cell>
        </row>
        <row r="959">
          <cell r="AH959">
            <v>0</v>
          </cell>
        </row>
        <row r="960">
          <cell r="AH960">
            <v>0</v>
          </cell>
        </row>
        <row r="961">
          <cell r="AH961">
            <v>0</v>
          </cell>
        </row>
        <row r="962">
          <cell r="AH962">
            <v>0</v>
          </cell>
        </row>
        <row r="963">
          <cell r="AH963">
            <v>0</v>
          </cell>
        </row>
        <row r="964">
          <cell r="AH964">
            <v>0</v>
          </cell>
        </row>
        <row r="965">
          <cell r="AH965">
            <v>0</v>
          </cell>
        </row>
        <row r="966">
          <cell r="AH966">
            <v>0</v>
          </cell>
        </row>
        <row r="967">
          <cell r="AH967">
            <v>0</v>
          </cell>
        </row>
        <row r="968">
          <cell r="AH968">
            <v>0</v>
          </cell>
        </row>
        <row r="974"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</row>
        <row r="977">
          <cell r="AH977">
            <v>0</v>
          </cell>
        </row>
        <row r="978">
          <cell r="AH978">
            <v>0</v>
          </cell>
        </row>
        <row r="979">
          <cell r="AH979">
            <v>0</v>
          </cell>
        </row>
        <row r="980">
          <cell r="AH980">
            <v>0</v>
          </cell>
        </row>
        <row r="981">
          <cell r="AH981">
            <v>0</v>
          </cell>
        </row>
        <row r="982">
          <cell r="AH982">
            <v>0</v>
          </cell>
        </row>
        <row r="983">
          <cell r="AH983">
            <v>0</v>
          </cell>
        </row>
        <row r="984">
          <cell r="AH984">
            <v>0</v>
          </cell>
        </row>
        <row r="985">
          <cell r="AH985">
            <v>0</v>
          </cell>
        </row>
        <row r="986">
          <cell r="AH986">
            <v>0</v>
          </cell>
        </row>
        <row r="987">
          <cell r="AH987">
            <v>0</v>
          </cell>
        </row>
        <row r="988">
          <cell r="AH988">
            <v>0</v>
          </cell>
        </row>
        <row r="989">
          <cell r="AH989">
            <v>0</v>
          </cell>
        </row>
        <row r="990">
          <cell r="AH990">
            <v>0</v>
          </cell>
        </row>
        <row r="991">
          <cell r="AH991">
            <v>0</v>
          </cell>
        </row>
        <row r="992">
          <cell r="AH992">
            <v>0</v>
          </cell>
        </row>
        <row r="993">
          <cell r="AH993">
            <v>0</v>
          </cell>
        </row>
        <row r="994">
          <cell r="AH994">
            <v>0</v>
          </cell>
        </row>
        <row r="995">
          <cell r="AH995">
            <v>0</v>
          </cell>
        </row>
        <row r="996">
          <cell r="AH996">
            <v>0</v>
          </cell>
        </row>
        <row r="997">
          <cell r="AH997">
            <v>0</v>
          </cell>
        </row>
        <row r="998">
          <cell r="AH998">
            <v>0</v>
          </cell>
        </row>
        <row r="999">
          <cell r="AH999">
            <v>0</v>
          </cell>
        </row>
        <row r="1000">
          <cell r="AH1000">
            <v>0</v>
          </cell>
        </row>
        <row r="1001">
          <cell r="AH1001">
            <v>0</v>
          </cell>
        </row>
        <row r="1002">
          <cell r="AH1002">
            <v>0</v>
          </cell>
        </row>
        <row r="1003">
          <cell r="AH1003">
            <v>0</v>
          </cell>
        </row>
        <row r="1004">
          <cell r="AH1004">
            <v>0</v>
          </cell>
        </row>
        <row r="1005">
          <cell r="AH1005">
            <v>0</v>
          </cell>
        </row>
        <row r="1006">
          <cell r="AH1006">
            <v>0</v>
          </cell>
        </row>
        <row r="1007">
          <cell r="AH1007">
            <v>0</v>
          </cell>
        </row>
        <row r="1008">
          <cell r="AH1008">
            <v>0</v>
          </cell>
        </row>
        <row r="1009">
          <cell r="AH1009">
            <v>0</v>
          </cell>
        </row>
        <row r="1010">
          <cell r="AH1010">
            <v>0</v>
          </cell>
        </row>
        <row r="1011">
          <cell r="AH1011">
            <v>0</v>
          </cell>
        </row>
        <row r="1012">
          <cell r="AH1012">
            <v>0</v>
          </cell>
        </row>
        <row r="1013">
          <cell r="AH1013">
            <v>0</v>
          </cell>
        </row>
        <row r="1014">
          <cell r="AH1014">
            <v>0</v>
          </cell>
        </row>
        <row r="1015">
          <cell r="AH1015">
            <v>0</v>
          </cell>
        </row>
        <row r="1016">
          <cell r="AH1016">
            <v>0</v>
          </cell>
        </row>
        <row r="1017">
          <cell r="AH1017">
            <v>0</v>
          </cell>
        </row>
        <row r="1018">
          <cell r="AH1018">
            <v>0</v>
          </cell>
        </row>
        <row r="1029">
          <cell r="AH1029">
            <v>0</v>
          </cell>
        </row>
        <row r="1030">
          <cell r="AH1030">
            <v>0</v>
          </cell>
        </row>
        <row r="1031">
          <cell r="AH1031">
            <v>0</v>
          </cell>
        </row>
        <row r="1032">
          <cell r="AH1032">
            <v>0</v>
          </cell>
        </row>
        <row r="1033">
          <cell r="AH1033">
            <v>0</v>
          </cell>
        </row>
        <row r="1034">
          <cell r="AH1034">
            <v>0</v>
          </cell>
        </row>
        <row r="1035">
          <cell r="AH1035">
            <v>0</v>
          </cell>
        </row>
        <row r="1036">
          <cell r="AH1036">
            <v>0</v>
          </cell>
        </row>
        <row r="1037">
          <cell r="AH1037">
            <v>0</v>
          </cell>
        </row>
        <row r="1038">
          <cell r="AH1038">
            <v>0</v>
          </cell>
        </row>
        <row r="1039">
          <cell r="AH1039">
            <v>0</v>
          </cell>
        </row>
        <row r="1040">
          <cell r="AH1040">
            <v>0</v>
          </cell>
        </row>
        <row r="1041">
          <cell r="AH1041">
            <v>0</v>
          </cell>
        </row>
        <row r="1042">
          <cell r="AH1042">
            <v>0</v>
          </cell>
        </row>
        <row r="1043">
          <cell r="AH1043">
            <v>0</v>
          </cell>
        </row>
        <row r="1044">
          <cell r="AH1044">
            <v>0</v>
          </cell>
        </row>
        <row r="1045">
          <cell r="AH1045">
            <v>0</v>
          </cell>
        </row>
        <row r="1046">
          <cell r="AH1046">
            <v>0</v>
          </cell>
        </row>
        <row r="1047">
          <cell r="AH1047">
            <v>0</v>
          </cell>
        </row>
        <row r="1048">
          <cell r="AH1048">
            <v>0</v>
          </cell>
        </row>
        <row r="1049">
          <cell r="AH1049">
            <v>0</v>
          </cell>
        </row>
        <row r="1050">
          <cell r="AH1050">
            <v>0</v>
          </cell>
        </row>
        <row r="1051">
          <cell r="AH1051">
            <v>0</v>
          </cell>
        </row>
        <row r="1052">
          <cell r="AH1052">
            <v>0</v>
          </cell>
        </row>
        <row r="1053">
          <cell r="AH1053">
            <v>0</v>
          </cell>
        </row>
        <row r="1054">
          <cell r="AH1054">
            <v>0</v>
          </cell>
        </row>
        <row r="1055">
          <cell r="AH1055">
            <v>0</v>
          </cell>
        </row>
        <row r="1057">
          <cell r="AH1057">
            <v>0</v>
          </cell>
        </row>
        <row r="1058">
          <cell r="AH1058">
            <v>0</v>
          </cell>
        </row>
        <row r="1059">
          <cell r="AH1059">
            <v>0</v>
          </cell>
        </row>
        <row r="1060">
          <cell r="AH1060">
            <v>0</v>
          </cell>
        </row>
        <row r="1061">
          <cell r="AH1061">
            <v>0</v>
          </cell>
        </row>
        <row r="1062">
          <cell r="AH1062">
            <v>0</v>
          </cell>
        </row>
        <row r="1063">
          <cell r="AH1063">
            <v>0</v>
          </cell>
        </row>
        <row r="1064">
          <cell r="AH1064">
            <v>0</v>
          </cell>
        </row>
        <row r="1065">
          <cell r="AH1065">
            <v>0</v>
          </cell>
        </row>
        <row r="1066">
          <cell r="AH1066">
            <v>0</v>
          </cell>
        </row>
        <row r="1067">
          <cell r="AH1067">
            <v>0</v>
          </cell>
        </row>
        <row r="1068">
          <cell r="AH1068">
            <v>0</v>
          </cell>
        </row>
        <row r="1069">
          <cell r="AH1069">
            <v>0</v>
          </cell>
        </row>
        <row r="1070">
          <cell r="AH1070">
            <v>0</v>
          </cell>
        </row>
        <row r="1076"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</row>
        <row r="1079">
          <cell r="AH1079">
            <v>0</v>
          </cell>
        </row>
        <row r="1080">
          <cell r="AH1080">
            <v>0</v>
          </cell>
        </row>
        <row r="1081">
          <cell r="AH1081">
            <v>0</v>
          </cell>
        </row>
        <row r="1082">
          <cell r="AH1082">
            <v>0</v>
          </cell>
        </row>
        <row r="1083">
          <cell r="AH1083">
            <v>0</v>
          </cell>
        </row>
        <row r="1084">
          <cell r="AH1084">
            <v>0</v>
          </cell>
        </row>
        <row r="1085">
          <cell r="AH1085">
            <v>0</v>
          </cell>
        </row>
        <row r="1086">
          <cell r="AH1086">
            <v>0</v>
          </cell>
        </row>
        <row r="1087">
          <cell r="AH1087">
            <v>0</v>
          </cell>
        </row>
        <row r="1088">
          <cell r="AH1088">
            <v>0</v>
          </cell>
        </row>
        <row r="1089">
          <cell r="AH1089">
            <v>0</v>
          </cell>
        </row>
        <row r="1090">
          <cell r="AH1090">
            <v>0</v>
          </cell>
        </row>
        <row r="1091">
          <cell r="AH1091">
            <v>0</v>
          </cell>
        </row>
        <row r="1092">
          <cell r="AH1092">
            <v>0</v>
          </cell>
        </row>
        <row r="1093">
          <cell r="AH1093">
            <v>0</v>
          </cell>
        </row>
        <row r="1094">
          <cell r="AH1094">
            <v>0</v>
          </cell>
        </row>
        <row r="1095">
          <cell r="AH1095">
            <v>0</v>
          </cell>
        </row>
        <row r="1096">
          <cell r="AH1096">
            <v>0</v>
          </cell>
        </row>
        <row r="1097">
          <cell r="AH1097">
            <v>0</v>
          </cell>
        </row>
        <row r="1098">
          <cell r="AH1098">
            <v>0</v>
          </cell>
        </row>
        <row r="1099">
          <cell r="AH1099">
            <v>0</v>
          </cell>
        </row>
        <row r="1100">
          <cell r="AH1100">
            <v>0</v>
          </cell>
        </row>
        <row r="1101">
          <cell r="AH1101">
            <v>0</v>
          </cell>
        </row>
        <row r="1102">
          <cell r="AH1102">
            <v>0</v>
          </cell>
        </row>
        <row r="1103">
          <cell r="AH1103">
            <v>0</v>
          </cell>
        </row>
        <row r="1104">
          <cell r="AH1104">
            <v>0</v>
          </cell>
        </row>
        <row r="1105">
          <cell r="AH1105">
            <v>0</v>
          </cell>
        </row>
        <row r="1106">
          <cell r="AH1106">
            <v>0</v>
          </cell>
        </row>
        <row r="1107">
          <cell r="AH1107">
            <v>0</v>
          </cell>
        </row>
        <row r="1108">
          <cell r="AH1108">
            <v>0</v>
          </cell>
        </row>
        <row r="1109">
          <cell r="AH1109">
            <v>0</v>
          </cell>
        </row>
        <row r="1110">
          <cell r="AH1110">
            <v>0</v>
          </cell>
        </row>
        <row r="1111">
          <cell r="AH1111">
            <v>0</v>
          </cell>
        </row>
        <row r="1112">
          <cell r="AH1112">
            <v>0</v>
          </cell>
        </row>
        <row r="1113">
          <cell r="AH1113">
            <v>0</v>
          </cell>
        </row>
        <row r="1114">
          <cell r="AH1114">
            <v>0</v>
          </cell>
        </row>
        <row r="1115">
          <cell r="AH1115">
            <v>0</v>
          </cell>
        </row>
        <row r="1116">
          <cell r="AH1116">
            <v>0</v>
          </cell>
        </row>
        <row r="1117">
          <cell r="AH1117">
            <v>0</v>
          </cell>
        </row>
        <row r="1118">
          <cell r="AH1118">
            <v>0</v>
          </cell>
        </row>
        <row r="1119">
          <cell r="AH1119">
            <v>0</v>
          </cell>
        </row>
        <row r="1120">
          <cell r="AH1120">
            <v>0</v>
          </cell>
        </row>
        <row r="1131">
          <cell r="AH1131">
            <v>0</v>
          </cell>
        </row>
        <row r="1132">
          <cell r="AH1132">
            <v>0</v>
          </cell>
        </row>
        <row r="1133">
          <cell r="AH1133">
            <v>0</v>
          </cell>
        </row>
        <row r="1134">
          <cell r="AH1134">
            <v>0</v>
          </cell>
        </row>
        <row r="1135">
          <cell r="AH1135">
            <v>0</v>
          </cell>
        </row>
        <row r="1136">
          <cell r="AH1136">
            <v>0</v>
          </cell>
        </row>
        <row r="1137">
          <cell r="AH1137">
            <v>0</v>
          </cell>
        </row>
        <row r="1138">
          <cell r="AH1138">
            <v>0</v>
          </cell>
        </row>
        <row r="1139">
          <cell r="AH1139">
            <v>0</v>
          </cell>
        </row>
        <row r="1140">
          <cell r="AH1140">
            <v>0</v>
          </cell>
        </row>
        <row r="1141">
          <cell r="AH1141">
            <v>0</v>
          </cell>
        </row>
        <row r="1142">
          <cell r="AH1142">
            <v>0</v>
          </cell>
        </row>
        <row r="1143">
          <cell r="AH1143">
            <v>0</v>
          </cell>
        </row>
        <row r="1144">
          <cell r="AH1144">
            <v>0</v>
          </cell>
        </row>
        <row r="1145">
          <cell r="AH1145">
            <v>0</v>
          </cell>
        </row>
        <row r="1146">
          <cell r="AH1146">
            <v>0</v>
          </cell>
        </row>
        <row r="1147">
          <cell r="AH1147">
            <v>0</v>
          </cell>
        </row>
        <row r="1148">
          <cell r="AH1148">
            <v>0</v>
          </cell>
        </row>
        <row r="1149">
          <cell r="AH1149">
            <v>0</v>
          </cell>
        </row>
        <row r="1150">
          <cell r="AH1150">
            <v>0</v>
          </cell>
        </row>
        <row r="1151">
          <cell r="AH1151">
            <v>0</v>
          </cell>
        </row>
        <row r="1152">
          <cell r="AH1152">
            <v>0</v>
          </cell>
        </row>
        <row r="1153">
          <cell r="AH1153">
            <v>0</v>
          </cell>
        </row>
        <row r="1154">
          <cell r="AH1154">
            <v>0</v>
          </cell>
        </row>
        <row r="1155">
          <cell r="AH1155">
            <v>0</v>
          </cell>
        </row>
        <row r="1156">
          <cell r="AH1156">
            <v>0</v>
          </cell>
        </row>
        <row r="1157">
          <cell r="AH1157">
            <v>0</v>
          </cell>
        </row>
        <row r="1159">
          <cell r="AH1159">
            <v>0</v>
          </cell>
        </row>
        <row r="1160">
          <cell r="AH1160">
            <v>0</v>
          </cell>
        </row>
        <row r="1161">
          <cell r="AH1161">
            <v>0</v>
          </cell>
        </row>
        <row r="1162">
          <cell r="AH1162">
            <v>0</v>
          </cell>
        </row>
        <row r="1163">
          <cell r="AH1163">
            <v>0</v>
          </cell>
        </row>
        <row r="1164">
          <cell r="AH1164">
            <v>0</v>
          </cell>
        </row>
        <row r="1165">
          <cell r="AH1165">
            <v>0</v>
          </cell>
        </row>
        <row r="1166">
          <cell r="AH1166">
            <v>0</v>
          </cell>
        </row>
        <row r="1167">
          <cell r="AH1167">
            <v>0</v>
          </cell>
        </row>
        <row r="1168">
          <cell r="AH1168">
            <v>0</v>
          </cell>
        </row>
        <row r="1169">
          <cell r="AH1169">
            <v>0</v>
          </cell>
        </row>
        <row r="1170">
          <cell r="AH1170">
            <v>0</v>
          </cell>
        </row>
        <row r="1171">
          <cell r="AH1171">
            <v>0</v>
          </cell>
        </row>
        <row r="1172">
          <cell r="AH1172">
            <v>0</v>
          </cell>
        </row>
        <row r="1178"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</row>
        <row r="1181">
          <cell r="AH1181">
            <v>0</v>
          </cell>
        </row>
        <row r="1182">
          <cell r="AH1182">
            <v>0</v>
          </cell>
        </row>
        <row r="1183">
          <cell r="AH1183">
            <v>0</v>
          </cell>
        </row>
        <row r="1184">
          <cell r="AH1184">
            <v>0</v>
          </cell>
        </row>
        <row r="1185">
          <cell r="AH1185">
            <v>0</v>
          </cell>
        </row>
        <row r="1186">
          <cell r="AH1186">
            <v>0</v>
          </cell>
        </row>
        <row r="1187">
          <cell r="AH1187">
            <v>0</v>
          </cell>
        </row>
        <row r="1188">
          <cell r="AH1188">
            <v>0</v>
          </cell>
        </row>
        <row r="1189">
          <cell r="AH1189">
            <v>0</v>
          </cell>
        </row>
        <row r="1190">
          <cell r="AH1190">
            <v>0</v>
          </cell>
        </row>
        <row r="1191">
          <cell r="AH1191">
            <v>0</v>
          </cell>
        </row>
        <row r="1192">
          <cell r="AH1192">
            <v>0</v>
          </cell>
        </row>
        <row r="1193">
          <cell r="AH1193">
            <v>0</v>
          </cell>
        </row>
        <row r="1194">
          <cell r="AH1194">
            <v>0</v>
          </cell>
        </row>
        <row r="1195">
          <cell r="AH1195">
            <v>0</v>
          </cell>
        </row>
        <row r="1196">
          <cell r="AH1196">
            <v>0</v>
          </cell>
        </row>
        <row r="1197">
          <cell r="AH1197">
            <v>0</v>
          </cell>
        </row>
        <row r="1198">
          <cell r="AH1198">
            <v>0</v>
          </cell>
        </row>
        <row r="1199">
          <cell r="AH1199">
            <v>0</v>
          </cell>
        </row>
        <row r="1200">
          <cell r="AH1200">
            <v>0</v>
          </cell>
        </row>
        <row r="1201">
          <cell r="AH1201">
            <v>0</v>
          </cell>
        </row>
        <row r="1202">
          <cell r="AH1202">
            <v>0</v>
          </cell>
        </row>
        <row r="1203">
          <cell r="AH1203">
            <v>0</v>
          </cell>
        </row>
        <row r="1204">
          <cell r="AH1204">
            <v>0</v>
          </cell>
        </row>
        <row r="1205">
          <cell r="AH1205">
            <v>0</v>
          </cell>
        </row>
        <row r="1206">
          <cell r="AH1206">
            <v>0</v>
          </cell>
        </row>
        <row r="1207">
          <cell r="AH1207">
            <v>0</v>
          </cell>
        </row>
        <row r="1208">
          <cell r="AH1208">
            <v>0</v>
          </cell>
        </row>
        <row r="1209">
          <cell r="AH1209">
            <v>0</v>
          </cell>
        </row>
        <row r="1210">
          <cell r="AH1210">
            <v>0</v>
          </cell>
        </row>
        <row r="1211">
          <cell r="AH1211">
            <v>0</v>
          </cell>
        </row>
        <row r="1212">
          <cell r="AH1212">
            <v>0</v>
          </cell>
        </row>
        <row r="1213">
          <cell r="AH1213">
            <v>0</v>
          </cell>
        </row>
        <row r="1214">
          <cell r="AH1214">
            <v>0</v>
          </cell>
        </row>
        <row r="1215">
          <cell r="AH1215">
            <v>0</v>
          </cell>
        </row>
        <row r="1216">
          <cell r="AH1216">
            <v>0</v>
          </cell>
        </row>
        <row r="1217">
          <cell r="AH1217">
            <v>0</v>
          </cell>
        </row>
        <row r="1218">
          <cell r="AH1218">
            <v>0</v>
          </cell>
        </row>
        <row r="1219">
          <cell r="AH1219">
            <v>0</v>
          </cell>
        </row>
        <row r="1220">
          <cell r="AH1220">
            <v>0</v>
          </cell>
        </row>
        <row r="1221">
          <cell r="AH1221">
            <v>0</v>
          </cell>
        </row>
        <row r="1222">
          <cell r="AH1222">
            <v>0</v>
          </cell>
        </row>
      </sheetData>
      <sheetData sheetId="9">
        <row r="380">
          <cell r="M380">
            <v>0</v>
          </cell>
          <cell r="N380">
            <v>0</v>
          </cell>
        </row>
        <row r="392">
          <cell r="C392">
            <v>195.7272545787074</v>
          </cell>
          <cell r="D392">
            <v>215.58041683574703</v>
          </cell>
          <cell r="E392">
            <v>223.76457400666638</v>
          </cell>
          <cell r="F392">
            <v>193.24130419856095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</sheetData>
      <sheetData sheetId="11">
        <row r="497">
          <cell r="H497">
            <v>0.85</v>
          </cell>
        </row>
        <row r="499">
          <cell r="E499">
            <v>0.1364447276997727</v>
          </cell>
          <cell r="F499">
            <v>1</v>
          </cell>
          <cell r="G499">
            <v>0.302075827263671</v>
          </cell>
          <cell r="H499">
            <v>0.302075827263671</v>
          </cell>
          <cell r="I499">
            <v>272.8894553995454</v>
          </cell>
          <cell r="J499">
            <v>272.8894553995454</v>
          </cell>
          <cell r="K499" t="str">
            <v>Max kWh/dia</v>
          </cell>
          <cell r="L499">
            <v>2000</v>
          </cell>
          <cell r="M499">
            <v>1</v>
          </cell>
        </row>
        <row r="500">
          <cell r="E500">
            <v>0.5314003788805028</v>
          </cell>
          <cell r="F500">
            <v>1</v>
          </cell>
          <cell r="G500">
            <v>1.1764705882352942</v>
          </cell>
          <cell r="H500">
            <v>1.1764705882352942</v>
          </cell>
          <cell r="I500">
            <v>1062.8007577610058</v>
          </cell>
          <cell r="J500">
            <v>1062.8007577610058</v>
          </cell>
          <cell r="M500">
            <v>1</v>
          </cell>
        </row>
        <row r="501">
          <cell r="E501">
            <v>0.3321548934197243</v>
          </cell>
          <cell r="F501">
            <v>1</v>
          </cell>
          <cell r="G501">
            <v>0.7353597746203486</v>
          </cell>
          <cell r="H501">
            <v>0.7353597746203486</v>
          </cell>
          <cell r="I501">
            <v>664.3097868394486</v>
          </cell>
          <cell r="J501">
            <v>664.3097868394486</v>
          </cell>
          <cell r="M501">
            <v>1</v>
          </cell>
        </row>
        <row r="502"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M502">
            <v>0</v>
          </cell>
        </row>
        <row r="503"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M503">
            <v>0</v>
          </cell>
        </row>
        <row r="504"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M504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M505">
            <v>0</v>
          </cell>
        </row>
        <row r="506"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M506">
            <v>0</v>
          </cell>
        </row>
        <row r="507"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09">
          <cell r="G509">
            <v>0</v>
          </cell>
          <cell r="H509">
            <v>0</v>
          </cell>
          <cell r="I509">
            <v>0</v>
          </cell>
          <cell r="J509">
            <v>0</v>
          </cell>
        </row>
        <row r="510"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22"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M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M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M534">
            <v>0</v>
          </cell>
        </row>
        <row r="535"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M535">
            <v>0</v>
          </cell>
        </row>
        <row r="536"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M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M537">
            <v>0</v>
          </cell>
        </row>
        <row r="538"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M538">
            <v>0</v>
          </cell>
        </row>
        <row r="539"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M53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M540">
            <v>0</v>
          </cell>
        </row>
        <row r="541">
          <cell r="E541">
            <v>0.9999999999999998</v>
          </cell>
        </row>
      </sheetData>
      <sheetData sheetId="12">
        <row r="4">
          <cell r="L4" t="str">
            <v>2008 FY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llas"/>
      <sheetName val="EnerDia"/>
      <sheetName val="DiasMed"/>
      <sheetName val="DiasC 07MAux"/>
      <sheetName val="DiasPond"/>
      <sheetName val="TablaP"/>
      <sheetName val="GraficosP"/>
      <sheetName val="RegFact"/>
      <sheetName val="DatosMes"/>
      <sheetName val="Aux"/>
      <sheetName val="Mes"/>
      <sheetName val="BeneficEnergíaElec"/>
      <sheetName val="Energía Eléc"/>
      <sheetName val="BeneficGas"/>
      <sheetName val="Gas"/>
      <sheetName val="BeneficEnergíaTot"/>
      <sheetName val="Energía Total"/>
      <sheetName val="FM1"/>
      <sheetName val="FM2"/>
      <sheetName val="FM3"/>
      <sheetName val="FM4"/>
      <sheetName val="FGraf"/>
      <sheetName val="DiasC 07Med"/>
      <sheetName val="DiasC 07Pond"/>
      <sheetName val="BeneficEner"/>
      <sheetName val="Energía"/>
      <sheetName val="TablaG"/>
    </sheetNames>
    <sheetDataSet>
      <sheetData sheetId="1">
        <row r="11">
          <cell r="N11">
            <v>190</v>
          </cell>
          <cell r="V11">
            <v>51.99999999982538</v>
          </cell>
          <cell r="Z11">
            <v>0</v>
          </cell>
          <cell r="CY11">
            <v>0</v>
          </cell>
          <cell r="CZ11">
            <v>190</v>
          </cell>
        </row>
        <row r="12">
          <cell r="N12">
            <v>6818</v>
          </cell>
          <cell r="V12">
            <v>1976.0000000000582</v>
          </cell>
          <cell r="Z12">
            <v>2687.9999999993015</v>
          </cell>
          <cell r="CY12">
            <v>800</v>
          </cell>
          <cell r="CZ12">
            <v>5330.2</v>
          </cell>
        </row>
        <row r="13">
          <cell r="N13">
            <v>6525</v>
          </cell>
          <cell r="V13">
            <v>1532.0000000001164</v>
          </cell>
          <cell r="Z13">
            <v>2892.0000000006985</v>
          </cell>
          <cell r="CY13">
            <v>808</v>
          </cell>
          <cell r="CZ13">
            <v>5029.2</v>
          </cell>
        </row>
        <row r="14">
          <cell r="N14">
            <v>7038</v>
          </cell>
          <cell r="V14">
            <v>1855.9999999997672</v>
          </cell>
          <cell r="Z14">
            <v>2783.9999999996508</v>
          </cell>
          <cell r="CY14">
            <v>1005</v>
          </cell>
          <cell r="CZ14">
            <v>5345.2</v>
          </cell>
        </row>
        <row r="15">
          <cell r="N15">
            <v>5510</v>
          </cell>
          <cell r="V15">
            <v>1892.0000000001164</v>
          </cell>
          <cell r="Z15">
            <v>2411.9999999998254</v>
          </cell>
          <cell r="CY15">
            <v>318</v>
          </cell>
          <cell r="CZ15">
            <v>4504.2</v>
          </cell>
        </row>
        <row r="16">
          <cell r="N16">
            <v>6152</v>
          </cell>
          <cell r="V16">
            <v>1987.9999999998836</v>
          </cell>
          <cell r="Z16">
            <v>2784.000000000524</v>
          </cell>
          <cell r="CY16">
            <v>561</v>
          </cell>
          <cell r="CZ16">
            <v>4903.2</v>
          </cell>
        </row>
        <row r="17">
          <cell r="N17">
            <v>4977</v>
          </cell>
          <cell r="V17">
            <v>1884.0000000002328</v>
          </cell>
          <cell r="Z17">
            <v>1883.9999999996508</v>
          </cell>
          <cell r="CY17">
            <v>491</v>
          </cell>
          <cell r="CZ17">
            <v>3798.2</v>
          </cell>
        </row>
        <row r="18">
          <cell r="N18">
            <v>1961</v>
          </cell>
          <cell r="V18">
            <v>471.9999999998254</v>
          </cell>
          <cell r="Z18">
            <v>263.99999999965075</v>
          </cell>
          <cell r="CY18">
            <v>425</v>
          </cell>
          <cell r="CZ18">
            <v>848.2</v>
          </cell>
        </row>
        <row r="19">
          <cell r="N19">
            <v>1604</v>
          </cell>
          <cell r="V19">
            <v>140</v>
          </cell>
          <cell r="Z19">
            <v>276.00000000034925</v>
          </cell>
          <cell r="CY19">
            <v>425</v>
          </cell>
          <cell r="CZ19">
            <v>928</v>
          </cell>
        </row>
        <row r="20">
          <cell r="N20">
            <v>1317</v>
          </cell>
          <cell r="V20">
            <v>96.00000000005821</v>
          </cell>
          <cell r="Z20">
            <v>240</v>
          </cell>
          <cell r="CY20">
            <v>363</v>
          </cell>
          <cell r="CZ20">
            <v>703</v>
          </cell>
        </row>
        <row r="21">
          <cell r="N21">
            <v>1249</v>
          </cell>
          <cell r="V21">
            <v>40</v>
          </cell>
          <cell r="Z21">
            <v>120</v>
          </cell>
          <cell r="CY21">
            <v>360</v>
          </cell>
          <cell r="CZ21">
            <v>638</v>
          </cell>
        </row>
        <row r="22">
          <cell r="N22">
            <v>842</v>
          </cell>
          <cell r="V22">
            <v>80</v>
          </cell>
          <cell r="Z22">
            <v>0</v>
          </cell>
          <cell r="CY22">
            <v>250</v>
          </cell>
          <cell r="CZ22">
            <v>341</v>
          </cell>
        </row>
        <row r="23">
          <cell r="N23">
            <v>175</v>
          </cell>
          <cell r="V23">
            <v>40</v>
          </cell>
          <cell r="Z23">
            <v>60</v>
          </cell>
          <cell r="CY23">
            <v>0</v>
          </cell>
          <cell r="CZ23">
            <v>175</v>
          </cell>
        </row>
        <row r="24">
          <cell r="N24">
            <v>1683</v>
          </cell>
          <cell r="V24">
            <v>160</v>
          </cell>
          <cell r="Z24">
            <v>191.99999999982538</v>
          </cell>
          <cell r="CY24">
            <v>414</v>
          </cell>
          <cell r="CZ24">
            <v>1018</v>
          </cell>
        </row>
        <row r="25">
          <cell r="N25">
            <v>2373</v>
          </cell>
          <cell r="V25">
            <v>903.9999999999418</v>
          </cell>
          <cell r="Z25">
            <v>24.00000000052387</v>
          </cell>
          <cell r="CY25">
            <v>607</v>
          </cell>
          <cell r="CZ25">
            <v>1078.2</v>
          </cell>
        </row>
        <row r="26">
          <cell r="N26">
            <v>3461</v>
          </cell>
          <cell r="V26">
            <v>1652.0000000001164</v>
          </cell>
          <cell r="Z26">
            <v>47.99999999930151</v>
          </cell>
          <cell r="CY26">
            <v>607</v>
          </cell>
          <cell r="CZ26">
            <v>2166.2</v>
          </cell>
        </row>
        <row r="27">
          <cell r="N27">
            <v>3937</v>
          </cell>
          <cell r="V27">
            <v>2127.9999999998836</v>
          </cell>
          <cell r="Z27">
            <v>12.000000000698492</v>
          </cell>
          <cell r="CY27">
            <v>663</v>
          </cell>
          <cell r="CZ27">
            <v>2586.2</v>
          </cell>
        </row>
        <row r="28">
          <cell r="N28">
            <v>2986</v>
          </cell>
          <cell r="V28">
            <v>1796.0000000000582</v>
          </cell>
          <cell r="Z28">
            <v>0</v>
          </cell>
          <cell r="CY28">
            <v>384</v>
          </cell>
          <cell r="CZ28">
            <v>1914.1999999999998</v>
          </cell>
        </row>
        <row r="29">
          <cell r="N29">
            <v>2869</v>
          </cell>
          <cell r="V29">
            <v>1832.0000000001164</v>
          </cell>
          <cell r="Z29">
            <v>0</v>
          </cell>
          <cell r="CY29">
            <v>357</v>
          </cell>
          <cell r="CZ29">
            <v>1824.2</v>
          </cell>
        </row>
        <row r="30">
          <cell r="N30">
            <v>3022</v>
          </cell>
          <cell r="V30">
            <v>1831.9999999998254</v>
          </cell>
          <cell r="Z30">
            <v>47.99999999930151</v>
          </cell>
          <cell r="CY30">
            <v>358</v>
          </cell>
          <cell r="CZ30">
            <v>1976.1999999999998</v>
          </cell>
        </row>
        <row r="31">
          <cell r="N31">
            <v>4105</v>
          </cell>
          <cell r="V31">
            <v>1808.0000000001746</v>
          </cell>
          <cell r="Z31">
            <v>576.0000000003492</v>
          </cell>
          <cell r="CY31">
            <v>571</v>
          </cell>
          <cell r="CZ31">
            <v>2846.2</v>
          </cell>
        </row>
        <row r="32">
          <cell r="N32">
            <v>3404</v>
          </cell>
          <cell r="V32">
            <v>1891.9999999998254</v>
          </cell>
          <cell r="Z32">
            <v>83.99999999965075</v>
          </cell>
          <cell r="CY32">
            <v>472</v>
          </cell>
          <cell r="CZ32">
            <v>2244.2</v>
          </cell>
        </row>
        <row r="33">
          <cell r="N33">
            <v>3936</v>
          </cell>
          <cell r="V33">
            <v>2076.000000000058</v>
          </cell>
          <cell r="Z33">
            <v>12.000000000698492</v>
          </cell>
          <cell r="CY33">
            <v>298</v>
          </cell>
          <cell r="CZ33">
            <v>2950.2</v>
          </cell>
        </row>
        <row r="34">
          <cell r="N34">
            <v>4328</v>
          </cell>
          <cell r="V34">
            <v>2132.0000000001164</v>
          </cell>
          <cell r="Z34">
            <v>227.9999999993015</v>
          </cell>
          <cell r="CY34">
            <v>298</v>
          </cell>
          <cell r="CZ34">
            <v>3342.2</v>
          </cell>
        </row>
        <row r="35">
          <cell r="N35">
            <v>4006</v>
          </cell>
          <cell r="V35">
            <v>2155.999999999767</v>
          </cell>
          <cell r="Z35">
            <v>72.00000000069849</v>
          </cell>
          <cell r="CY35">
            <v>779</v>
          </cell>
          <cell r="CZ35">
            <v>2539.2</v>
          </cell>
        </row>
        <row r="36">
          <cell r="N36">
            <v>3023</v>
          </cell>
          <cell r="V36">
            <v>2080</v>
          </cell>
          <cell r="Z36">
            <v>0</v>
          </cell>
          <cell r="CY36">
            <v>845</v>
          </cell>
          <cell r="CZ36">
            <v>1490.2</v>
          </cell>
        </row>
        <row r="37">
          <cell r="N37">
            <v>2909</v>
          </cell>
          <cell r="V37">
            <v>2032.0000000001164</v>
          </cell>
          <cell r="Z37">
            <v>0</v>
          </cell>
          <cell r="CY37">
            <v>346</v>
          </cell>
          <cell r="CZ37">
            <v>1875.2</v>
          </cell>
        </row>
        <row r="38">
          <cell r="N38">
            <v>4765</v>
          </cell>
          <cell r="V38">
            <v>1987.9999999998836</v>
          </cell>
          <cell r="Z38">
            <v>611.9999999998254</v>
          </cell>
          <cell r="CY38">
            <v>738</v>
          </cell>
          <cell r="CZ38">
            <v>3339.2</v>
          </cell>
        </row>
        <row r="39">
          <cell r="N39">
            <v>4840</v>
          </cell>
          <cell r="V39">
            <v>2132.0000000001164</v>
          </cell>
          <cell r="Z39">
            <v>563.9999999996508</v>
          </cell>
          <cell r="CY39">
            <v>727</v>
          </cell>
          <cell r="CZ39">
            <v>3425.2</v>
          </cell>
        </row>
        <row r="40">
          <cell r="N40">
            <v>4483</v>
          </cell>
          <cell r="V40">
            <v>2003.9999999999418</v>
          </cell>
          <cell r="Z40">
            <v>516.0000000003492</v>
          </cell>
          <cell r="CY40">
            <v>644</v>
          </cell>
          <cell r="CZ40">
            <v>3151.2</v>
          </cell>
        </row>
        <row r="41">
          <cell r="N41">
            <v>5739</v>
          </cell>
          <cell r="V41">
            <v>1988.0000000001746</v>
          </cell>
          <cell r="Z41">
            <v>1691.9999999998254</v>
          </cell>
          <cell r="CY41">
            <v>672</v>
          </cell>
          <cell r="CZ41">
            <v>4379.2</v>
          </cell>
        </row>
        <row r="42">
          <cell r="N42">
            <v>110227</v>
          </cell>
          <cell r="V42">
            <v>44640</v>
          </cell>
          <cell r="Z42">
            <v>21083.99999999965</v>
          </cell>
          <cell r="CY42">
            <v>15586</v>
          </cell>
          <cell r="CZ42">
            <v>76878.79999999996</v>
          </cell>
        </row>
        <row r="43">
          <cell r="N43">
            <v>6780</v>
          </cell>
          <cell r="V43">
            <v>1951.9999999998254</v>
          </cell>
          <cell r="Z43">
            <v>2891.9999999998254</v>
          </cell>
          <cell r="CY43">
            <v>663</v>
          </cell>
          <cell r="CZ43">
            <v>5429.2</v>
          </cell>
        </row>
        <row r="44">
          <cell r="N44">
            <v>5681</v>
          </cell>
          <cell r="V44">
            <v>1896.0000000000582</v>
          </cell>
          <cell r="Z44">
            <v>2724.000000000524</v>
          </cell>
          <cell r="CY44">
            <v>439</v>
          </cell>
          <cell r="CZ44">
            <v>4554.2</v>
          </cell>
        </row>
        <row r="45">
          <cell r="N45">
            <v>5903</v>
          </cell>
          <cell r="V45">
            <v>1967.9999999998836</v>
          </cell>
          <cell r="Z45">
            <v>2747.9999999993015</v>
          </cell>
          <cell r="CY45">
            <v>611</v>
          </cell>
          <cell r="CZ45">
            <v>4604.2</v>
          </cell>
        </row>
        <row r="46">
          <cell r="N46">
            <v>6984</v>
          </cell>
          <cell r="V46">
            <v>1992.0000000001164</v>
          </cell>
          <cell r="Z46">
            <v>2772.0000000006985</v>
          </cell>
          <cell r="CY46">
            <v>612</v>
          </cell>
          <cell r="CZ46">
            <v>5684.2</v>
          </cell>
        </row>
        <row r="47">
          <cell r="N47">
            <v>5719</v>
          </cell>
          <cell r="V47">
            <v>1080</v>
          </cell>
          <cell r="Z47">
            <v>2771.9999999998254</v>
          </cell>
          <cell r="CY47">
            <v>812</v>
          </cell>
          <cell r="CZ47">
            <v>4219.2</v>
          </cell>
        </row>
        <row r="48">
          <cell r="N48">
            <v>5550</v>
          </cell>
          <cell r="V48">
            <v>887.9999999998836</v>
          </cell>
          <cell r="Z48">
            <v>2891.9999999998254</v>
          </cell>
          <cell r="CY48">
            <v>710</v>
          </cell>
          <cell r="CZ48">
            <v>4152.2</v>
          </cell>
        </row>
        <row r="49">
          <cell r="N49">
            <v>6896</v>
          </cell>
          <cell r="V49">
            <v>1764.0000000002328</v>
          </cell>
          <cell r="Z49">
            <v>2628.0000000001746</v>
          </cell>
          <cell r="CY49">
            <v>837</v>
          </cell>
          <cell r="CZ49">
            <v>5371.2</v>
          </cell>
        </row>
        <row r="50">
          <cell r="N50">
            <v>6474</v>
          </cell>
          <cell r="V50">
            <v>1940</v>
          </cell>
          <cell r="Z50">
            <v>2675.999999999476</v>
          </cell>
          <cell r="CY50">
            <v>743</v>
          </cell>
          <cell r="CZ50">
            <v>5043.2</v>
          </cell>
        </row>
        <row r="51">
          <cell r="N51">
            <v>5695</v>
          </cell>
          <cell r="V51">
            <v>1847.9999999998836</v>
          </cell>
          <cell r="Z51">
            <v>2748.0000000001746</v>
          </cell>
          <cell r="CY51">
            <v>451</v>
          </cell>
          <cell r="CZ51">
            <v>4556.2</v>
          </cell>
        </row>
        <row r="52">
          <cell r="N52">
            <v>5661</v>
          </cell>
          <cell r="V52">
            <v>1863.9999999999418</v>
          </cell>
          <cell r="Z52">
            <v>2628.0000000001746</v>
          </cell>
          <cell r="CY52">
            <v>466</v>
          </cell>
          <cell r="CZ52">
            <v>4507.2</v>
          </cell>
        </row>
        <row r="53">
          <cell r="N53">
            <v>6838</v>
          </cell>
          <cell r="V53">
            <v>1928.0000000001746</v>
          </cell>
          <cell r="Z53">
            <v>2808.0000000001746</v>
          </cell>
          <cell r="CY53">
            <v>812</v>
          </cell>
          <cell r="CZ53">
            <v>5338.2</v>
          </cell>
        </row>
        <row r="54">
          <cell r="N54">
            <v>6689</v>
          </cell>
          <cell r="V54">
            <v>1760</v>
          </cell>
          <cell r="Z54">
            <v>2723.9999999996508</v>
          </cell>
          <cell r="CY54">
            <v>764</v>
          </cell>
          <cell r="CZ54">
            <v>5237.2</v>
          </cell>
        </row>
        <row r="55">
          <cell r="N55">
            <v>6693</v>
          </cell>
          <cell r="V55">
            <v>1987.9999999998836</v>
          </cell>
          <cell r="Z55">
            <v>2820</v>
          </cell>
          <cell r="CY55">
            <v>755</v>
          </cell>
          <cell r="CZ55">
            <v>5250.2</v>
          </cell>
        </row>
        <row r="56">
          <cell r="N56">
            <v>6312</v>
          </cell>
          <cell r="V56">
            <v>1827.9999999998836</v>
          </cell>
          <cell r="Z56">
            <v>2496.0000000003492</v>
          </cell>
          <cell r="CY56">
            <v>716</v>
          </cell>
          <cell r="CZ56">
            <v>4908.2</v>
          </cell>
        </row>
        <row r="57">
          <cell r="N57">
            <v>6247</v>
          </cell>
          <cell r="V57">
            <v>2032.0000000001164</v>
          </cell>
          <cell r="Z57">
            <v>2280</v>
          </cell>
          <cell r="CY57">
            <v>738</v>
          </cell>
          <cell r="CZ57">
            <v>4821.2</v>
          </cell>
        </row>
        <row r="58">
          <cell r="N58">
            <v>4811</v>
          </cell>
          <cell r="V58">
            <v>1963.9999999999418</v>
          </cell>
          <cell r="Z58">
            <v>1368.0000000001746</v>
          </cell>
          <cell r="CY58">
            <v>994</v>
          </cell>
          <cell r="CZ58">
            <v>3129.2</v>
          </cell>
        </row>
        <row r="59">
          <cell r="N59">
            <v>2998</v>
          </cell>
          <cell r="V59">
            <v>2023.9999999999418</v>
          </cell>
          <cell r="Z59">
            <v>11.999999999825377</v>
          </cell>
          <cell r="CY59">
            <v>348</v>
          </cell>
          <cell r="CZ59">
            <v>1962.1999999999998</v>
          </cell>
        </row>
        <row r="60">
          <cell r="N60">
            <v>6022</v>
          </cell>
          <cell r="V60">
            <v>1872.0000000001164</v>
          </cell>
          <cell r="Z60">
            <v>2231.9999999998254</v>
          </cell>
          <cell r="CY60">
            <v>348</v>
          </cell>
          <cell r="CZ60">
            <v>4986.2</v>
          </cell>
        </row>
        <row r="61">
          <cell r="N61">
            <v>5886</v>
          </cell>
          <cell r="V61">
            <v>1503.9999999999418</v>
          </cell>
          <cell r="Z61">
            <v>2556.0000000003492</v>
          </cell>
          <cell r="CY61">
            <v>783</v>
          </cell>
          <cell r="CZ61">
            <v>4415.2</v>
          </cell>
        </row>
        <row r="62">
          <cell r="N62">
            <v>6768</v>
          </cell>
          <cell r="V62">
            <v>1776.0000000000582</v>
          </cell>
          <cell r="Z62">
            <v>2783.9999999996508</v>
          </cell>
          <cell r="CY62">
            <v>912</v>
          </cell>
          <cell r="CZ62">
            <v>5168.2</v>
          </cell>
        </row>
        <row r="63">
          <cell r="N63">
            <v>6354</v>
          </cell>
          <cell r="V63">
            <v>1860</v>
          </cell>
          <cell r="Z63">
            <v>2748.0000000001746</v>
          </cell>
          <cell r="CY63">
            <v>686</v>
          </cell>
          <cell r="CZ63">
            <v>4980.2</v>
          </cell>
        </row>
        <row r="64">
          <cell r="N64">
            <v>6785</v>
          </cell>
          <cell r="V64">
            <v>2000</v>
          </cell>
          <cell r="Z64">
            <v>2771.9999999998254</v>
          </cell>
          <cell r="CY64">
            <v>954</v>
          </cell>
          <cell r="CZ64">
            <v>5143.2</v>
          </cell>
        </row>
        <row r="65">
          <cell r="N65">
            <v>5992</v>
          </cell>
          <cell r="V65">
            <v>1920</v>
          </cell>
          <cell r="Z65">
            <v>2771.9999999998254</v>
          </cell>
          <cell r="CY65">
            <v>704</v>
          </cell>
          <cell r="CZ65">
            <v>4600.2</v>
          </cell>
        </row>
        <row r="66">
          <cell r="N66">
            <v>5622</v>
          </cell>
          <cell r="V66">
            <v>1916.0000000000582</v>
          </cell>
          <cell r="Z66">
            <v>2748.0000000001746</v>
          </cell>
          <cell r="CY66">
            <v>489</v>
          </cell>
          <cell r="CZ66">
            <v>4445.2</v>
          </cell>
        </row>
        <row r="67">
          <cell r="N67">
            <v>6578</v>
          </cell>
          <cell r="V67">
            <v>2123.999999999942</v>
          </cell>
          <cell r="Z67">
            <v>2603.9999999996508</v>
          </cell>
          <cell r="CY67">
            <v>905</v>
          </cell>
          <cell r="CZ67">
            <v>4985.2</v>
          </cell>
        </row>
        <row r="68">
          <cell r="N68">
            <v>5603</v>
          </cell>
          <cell r="V68">
            <v>1020</v>
          </cell>
          <cell r="Z68">
            <v>2760</v>
          </cell>
          <cell r="CY68">
            <v>936</v>
          </cell>
          <cell r="CZ68">
            <v>3979.2</v>
          </cell>
        </row>
        <row r="69">
          <cell r="N69">
            <v>5403</v>
          </cell>
          <cell r="V69">
            <v>992.0000000001164</v>
          </cell>
          <cell r="Z69">
            <v>2844.000000000524</v>
          </cell>
          <cell r="CY69">
            <v>878</v>
          </cell>
          <cell r="CZ69">
            <v>3837.2</v>
          </cell>
        </row>
        <row r="70">
          <cell r="N70">
            <v>4577</v>
          </cell>
          <cell r="V70">
            <v>675.9999999997672</v>
          </cell>
          <cell r="Z70">
            <v>1295.9999999994761</v>
          </cell>
          <cell r="CY70">
            <v>1691</v>
          </cell>
          <cell r="CZ70">
            <v>2198.2</v>
          </cell>
        </row>
        <row r="71">
          <cell r="N71">
            <v>6466</v>
          </cell>
          <cell r="V71">
            <v>2400</v>
          </cell>
          <cell r="Z71">
            <v>2364.000000000524</v>
          </cell>
          <cell r="CY71">
            <v>0</v>
          </cell>
          <cell r="CZ71">
            <v>5778.2</v>
          </cell>
        </row>
        <row r="72">
          <cell r="N72">
            <v>173987</v>
          </cell>
          <cell r="V72">
            <v>50775.99999999977</v>
          </cell>
          <cell r="Z72">
            <v>72468.00000000017</v>
          </cell>
          <cell r="CY72">
            <v>20757</v>
          </cell>
          <cell r="CZ72">
            <v>133283.79999999996</v>
          </cell>
        </row>
        <row r="73">
          <cell r="N73">
            <v>5195</v>
          </cell>
          <cell r="V73">
            <v>1000</v>
          </cell>
          <cell r="Z73">
            <v>2795.999999999476</v>
          </cell>
          <cell r="CY73">
            <v>687</v>
          </cell>
          <cell r="CZ73">
            <v>3820.2</v>
          </cell>
        </row>
        <row r="74">
          <cell r="N74">
            <v>5247</v>
          </cell>
          <cell r="V74">
            <v>1400</v>
          </cell>
          <cell r="Z74">
            <v>2796.0000000003492</v>
          </cell>
          <cell r="CY74">
            <v>449</v>
          </cell>
          <cell r="CZ74">
            <v>4110.2</v>
          </cell>
        </row>
        <row r="75">
          <cell r="N75">
            <v>6491</v>
          </cell>
          <cell r="V75">
            <v>2000</v>
          </cell>
          <cell r="Z75">
            <v>2736.0000000003492</v>
          </cell>
          <cell r="CY75">
            <v>956</v>
          </cell>
          <cell r="CZ75">
            <v>4847.2</v>
          </cell>
        </row>
        <row r="76">
          <cell r="N76">
            <v>6874</v>
          </cell>
          <cell r="V76">
            <v>1800</v>
          </cell>
          <cell r="Z76">
            <v>2880</v>
          </cell>
          <cell r="CY76">
            <v>957</v>
          </cell>
          <cell r="CZ76">
            <v>5229.2</v>
          </cell>
        </row>
        <row r="77">
          <cell r="N77">
            <v>6993</v>
          </cell>
          <cell r="V77">
            <v>2704.000000000233</v>
          </cell>
          <cell r="Z77">
            <v>2903.9999999996508</v>
          </cell>
          <cell r="CY77">
            <v>963</v>
          </cell>
          <cell r="CZ77">
            <v>5342.2</v>
          </cell>
        </row>
        <row r="78">
          <cell r="N78">
            <v>6860</v>
          </cell>
          <cell r="V78">
            <v>1963.9999999999418</v>
          </cell>
          <cell r="Z78">
            <v>2868.0000000001746</v>
          </cell>
          <cell r="CY78">
            <v>947</v>
          </cell>
          <cell r="CZ78">
            <v>5225.2</v>
          </cell>
        </row>
        <row r="79">
          <cell r="N79">
            <v>7303</v>
          </cell>
          <cell r="V79">
            <v>2203.999999999942</v>
          </cell>
          <cell r="Z79">
            <v>2891.9999999998254</v>
          </cell>
          <cell r="CY79">
            <v>967</v>
          </cell>
          <cell r="CZ79">
            <v>5648.2</v>
          </cell>
        </row>
        <row r="80">
          <cell r="N80">
            <v>5755</v>
          </cell>
          <cell r="V80">
            <v>2007.9999999998836</v>
          </cell>
          <cell r="Z80">
            <v>2531.9999999998254</v>
          </cell>
          <cell r="CY80">
            <v>671</v>
          </cell>
          <cell r="CZ80">
            <v>4396.2</v>
          </cell>
        </row>
        <row r="81">
          <cell r="N81">
            <v>4281</v>
          </cell>
          <cell r="V81">
            <v>1448.0000000001746</v>
          </cell>
          <cell r="Z81">
            <v>2051.9999999998254</v>
          </cell>
          <cell r="CY81">
            <v>459</v>
          </cell>
          <cell r="CZ81">
            <v>3134.2</v>
          </cell>
        </row>
        <row r="82">
          <cell r="N82">
            <v>6803</v>
          </cell>
          <cell r="V82">
            <v>1923.9999999999418</v>
          </cell>
          <cell r="Z82">
            <v>2736.0000000003492</v>
          </cell>
          <cell r="CY82">
            <v>916</v>
          </cell>
          <cell r="CZ82">
            <v>5199.2</v>
          </cell>
        </row>
        <row r="83">
          <cell r="N83">
            <v>7329</v>
          </cell>
          <cell r="V83">
            <v>2076.000000000058</v>
          </cell>
          <cell r="Z83">
            <v>2891.9999999998254</v>
          </cell>
          <cell r="CY83">
            <v>1005</v>
          </cell>
          <cell r="CZ83">
            <v>5636.2</v>
          </cell>
        </row>
        <row r="84">
          <cell r="N84">
            <v>6963</v>
          </cell>
          <cell r="V84">
            <v>1543.9999999999418</v>
          </cell>
          <cell r="Z84">
            <v>2280</v>
          </cell>
          <cell r="CY84">
            <v>920</v>
          </cell>
          <cell r="CZ84">
            <v>5355.2</v>
          </cell>
        </row>
        <row r="85">
          <cell r="N85">
            <v>7228</v>
          </cell>
          <cell r="V85">
            <v>2440</v>
          </cell>
          <cell r="Z85">
            <v>2184.000000000524</v>
          </cell>
          <cell r="CY85">
            <v>977</v>
          </cell>
          <cell r="CZ85">
            <v>5563.2</v>
          </cell>
        </row>
        <row r="86">
          <cell r="N86">
            <v>6870</v>
          </cell>
          <cell r="V86">
            <v>1960</v>
          </cell>
          <cell r="Z86">
            <v>2195.999999999476</v>
          </cell>
          <cell r="CY86">
            <v>855</v>
          </cell>
          <cell r="CZ86">
            <v>5327.2</v>
          </cell>
        </row>
        <row r="87">
          <cell r="N87">
            <v>5589</v>
          </cell>
          <cell r="V87">
            <v>916.0000000000582</v>
          </cell>
          <cell r="Z87">
            <v>1908.0000000001746</v>
          </cell>
          <cell r="CY87">
            <v>721</v>
          </cell>
          <cell r="CZ87">
            <v>4180.2</v>
          </cell>
        </row>
        <row r="88">
          <cell r="N88">
            <v>5573</v>
          </cell>
          <cell r="V88">
            <v>1191.9999999998254</v>
          </cell>
          <cell r="Z88">
            <v>2496.0000000003492</v>
          </cell>
          <cell r="CY88">
            <v>561</v>
          </cell>
          <cell r="CZ88">
            <v>4324.2</v>
          </cell>
        </row>
        <row r="89">
          <cell r="N89">
            <v>7316</v>
          </cell>
          <cell r="V89">
            <v>1892.0000000001164</v>
          </cell>
          <cell r="Z89">
            <v>2891.9999999998254</v>
          </cell>
          <cell r="CY89">
            <v>959</v>
          </cell>
          <cell r="CZ89">
            <v>5669.2</v>
          </cell>
        </row>
        <row r="90">
          <cell r="N90">
            <v>6710</v>
          </cell>
          <cell r="V90">
            <v>1927.9999999998836</v>
          </cell>
          <cell r="Z90">
            <v>2915.999999999476</v>
          </cell>
          <cell r="CY90">
            <v>929</v>
          </cell>
          <cell r="CZ90">
            <v>5093.2</v>
          </cell>
        </row>
        <row r="91">
          <cell r="N91">
            <v>6587</v>
          </cell>
          <cell r="V91">
            <v>2300</v>
          </cell>
          <cell r="Z91">
            <v>1752.0000000006985</v>
          </cell>
          <cell r="CY91">
            <v>812</v>
          </cell>
          <cell r="CZ91">
            <v>5087.2</v>
          </cell>
        </row>
        <row r="92">
          <cell r="N92">
            <v>6078</v>
          </cell>
          <cell r="V92">
            <v>2476.000000000058</v>
          </cell>
          <cell r="Z92">
            <v>2231.9999999998254</v>
          </cell>
          <cell r="CY92">
            <v>662</v>
          </cell>
          <cell r="CZ92">
            <v>4728.2</v>
          </cell>
        </row>
        <row r="93">
          <cell r="N93">
            <v>6245</v>
          </cell>
          <cell r="V93">
            <v>2443.999999999942</v>
          </cell>
          <cell r="Z93">
            <v>2328.0000000001746</v>
          </cell>
          <cell r="CY93">
            <v>650</v>
          </cell>
          <cell r="CZ93">
            <v>4907.2</v>
          </cell>
        </row>
        <row r="94">
          <cell r="N94">
            <v>6219</v>
          </cell>
          <cell r="V94">
            <v>2508.0000000001746</v>
          </cell>
          <cell r="Z94">
            <v>3515.999999999476</v>
          </cell>
          <cell r="CY94">
            <v>570</v>
          </cell>
          <cell r="CZ94">
            <v>4961.2</v>
          </cell>
        </row>
        <row r="95">
          <cell r="N95">
            <v>6055</v>
          </cell>
          <cell r="V95">
            <v>2007.9999999998836</v>
          </cell>
          <cell r="Z95">
            <v>2328.0000000001746</v>
          </cell>
          <cell r="CY95">
            <v>527</v>
          </cell>
          <cell r="CZ95">
            <v>4840.2</v>
          </cell>
        </row>
        <row r="96">
          <cell r="N96">
            <v>5196</v>
          </cell>
          <cell r="V96">
            <v>1363.9999999999418</v>
          </cell>
          <cell r="Z96">
            <v>4031.9999999998254</v>
          </cell>
          <cell r="CY96">
            <v>494</v>
          </cell>
          <cell r="CZ96">
            <v>4014.2</v>
          </cell>
        </row>
        <row r="97">
          <cell r="N97">
            <v>5644</v>
          </cell>
          <cell r="V97">
            <v>1560</v>
          </cell>
          <cell r="Z97">
            <v>2136.0000000003492</v>
          </cell>
          <cell r="CY97">
            <v>764</v>
          </cell>
          <cell r="CZ97">
            <v>4192.2</v>
          </cell>
        </row>
        <row r="98">
          <cell r="N98">
            <v>7144</v>
          </cell>
          <cell r="V98">
            <v>2460</v>
          </cell>
          <cell r="Z98">
            <v>3155.999999999476</v>
          </cell>
          <cell r="CY98">
            <v>840</v>
          </cell>
          <cell r="CZ98">
            <v>5616.2</v>
          </cell>
        </row>
        <row r="99">
          <cell r="N99">
            <v>5644</v>
          </cell>
          <cell r="V99">
            <v>1656.0000000000582</v>
          </cell>
          <cell r="Z99">
            <v>1860</v>
          </cell>
          <cell r="CY99">
            <v>849</v>
          </cell>
          <cell r="CZ99">
            <v>4107.2</v>
          </cell>
        </row>
        <row r="100">
          <cell r="N100">
            <v>3918</v>
          </cell>
          <cell r="V100">
            <v>2056.000000000058</v>
          </cell>
          <cell r="Z100">
            <v>396.00000000034925</v>
          </cell>
          <cell r="CY100">
            <v>600</v>
          </cell>
          <cell r="CZ100">
            <v>2630.2</v>
          </cell>
        </row>
        <row r="101">
          <cell r="N101">
            <v>3586</v>
          </cell>
          <cell r="V101">
            <v>1803.9999999999418</v>
          </cell>
          <cell r="Z101">
            <v>360</v>
          </cell>
          <cell r="CY101">
            <v>574</v>
          </cell>
          <cell r="CZ101">
            <v>2324.2</v>
          </cell>
        </row>
        <row r="102">
          <cell r="N102">
            <v>3184</v>
          </cell>
          <cell r="V102">
            <v>2540</v>
          </cell>
          <cell r="Z102">
            <v>2316.0000000003492</v>
          </cell>
          <cell r="CY102">
            <v>437</v>
          </cell>
          <cell r="CZ102">
            <v>2059.2</v>
          </cell>
        </row>
        <row r="103">
          <cell r="N103">
            <v>6661</v>
          </cell>
          <cell r="V103">
            <v>2196.000000000058</v>
          </cell>
          <cell r="Z103">
            <v>2375.999999999476</v>
          </cell>
          <cell r="CY103">
            <v>785</v>
          </cell>
          <cell r="CZ103">
            <v>5188.2</v>
          </cell>
        </row>
        <row r="104">
          <cell r="N104">
            <v>187541</v>
          </cell>
          <cell r="V104">
            <v>59772.00000000012</v>
          </cell>
          <cell r="Z104">
            <v>75743.99999999965</v>
          </cell>
          <cell r="CY104">
            <v>23463</v>
          </cell>
          <cell r="CZ104">
            <v>142756.19999999998</v>
          </cell>
        </row>
        <row r="105">
          <cell r="N105">
            <v>6909</v>
          </cell>
          <cell r="V105">
            <v>2156.000000000058</v>
          </cell>
          <cell r="Z105">
            <v>2148.0000000001746</v>
          </cell>
          <cell r="CY105">
            <v>799</v>
          </cell>
          <cell r="CZ105">
            <v>5422.2</v>
          </cell>
        </row>
        <row r="106">
          <cell r="N106">
            <v>6840</v>
          </cell>
          <cell r="V106">
            <v>2111.9999999998254</v>
          </cell>
          <cell r="Z106">
            <v>2700</v>
          </cell>
          <cell r="CY106">
            <v>724</v>
          </cell>
          <cell r="CZ106">
            <v>5428.2</v>
          </cell>
        </row>
        <row r="107">
          <cell r="N107">
            <v>6816</v>
          </cell>
          <cell r="V107">
            <v>1960</v>
          </cell>
          <cell r="Z107">
            <v>2471.9999999998254</v>
          </cell>
          <cell r="CY107">
            <v>747</v>
          </cell>
          <cell r="CZ107">
            <v>5381.2</v>
          </cell>
        </row>
        <row r="108">
          <cell r="N108">
            <v>5456</v>
          </cell>
          <cell r="V108">
            <v>1180</v>
          </cell>
          <cell r="Z108">
            <v>2448.0000000001746</v>
          </cell>
          <cell r="CY108">
            <v>768</v>
          </cell>
          <cell r="CZ108">
            <v>4000.2</v>
          </cell>
        </row>
        <row r="109">
          <cell r="N109">
            <v>3208</v>
          </cell>
          <cell r="V109">
            <v>3112.0000000001164</v>
          </cell>
          <cell r="Z109">
            <v>0</v>
          </cell>
          <cell r="CY109">
            <v>497</v>
          </cell>
          <cell r="CZ109">
            <v>2023.1999999999998</v>
          </cell>
        </row>
        <row r="110">
          <cell r="N110">
            <v>3166</v>
          </cell>
          <cell r="V110">
            <v>1983.9999999999418</v>
          </cell>
          <cell r="Z110">
            <v>0</v>
          </cell>
          <cell r="CY110">
            <v>475</v>
          </cell>
          <cell r="CZ110">
            <v>2003.1999999999998</v>
          </cell>
        </row>
        <row r="111">
          <cell r="N111">
            <v>4117</v>
          </cell>
          <cell r="V111">
            <v>1963.9999999999418</v>
          </cell>
          <cell r="Z111">
            <v>0</v>
          </cell>
          <cell r="CY111">
            <v>493</v>
          </cell>
          <cell r="CZ111">
            <v>2936.2</v>
          </cell>
        </row>
        <row r="112">
          <cell r="N112">
            <v>4154</v>
          </cell>
          <cell r="V112">
            <v>2136.000000000058</v>
          </cell>
          <cell r="Z112">
            <v>156.00000000034925</v>
          </cell>
          <cell r="CY112">
            <v>885</v>
          </cell>
          <cell r="CZ112">
            <v>2581.2</v>
          </cell>
        </row>
        <row r="113">
          <cell r="N113">
            <v>4384</v>
          </cell>
          <cell r="V113">
            <v>2012.0000000001164</v>
          </cell>
          <cell r="Z113">
            <v>0</v>
          </cell>
          <cell r="CY113">
            <v>700</v>
          </cell>
          <cell r="CZ113">
            <v>2996.2</v>
          </cell>
        </row>
        <row r="114">
          <cell r="N114">
            <v>4233</v>
          </cell>
          <cell r="V114">
            <v>2223.999999999942</v>
          </cell>
          <cell r="Z114">
            <v>11.999999999825377</v>
          </cell>
          <cell r="CY114">
            <v>581</v>
          </cell>
          <cell r="CZ114">
            <v>2964.2</v>
          </cell>
        </row>
        <row r="115">
          <cell r="N115">
            <v>3204</v>
          </cell>
          <cell r="V115">
            <v>1276.0000000000582</v>
          </cell>
          <cell r="Z115">
            <v>11.999999999825377</v>
          </cell>
          <cell r="CY115">
            <v>656</v>
          </cell>
          <cell r="CZ115">
            <v>1860.2</v>
          </cell>
        </row>
        <row r="116">
          <cell r="N116">
            <v>3258</v>
          </cell>
          <cell r="V116">
            <v>2020</v>
          </cell>
          <cell r="Z116">
            <v>11.999999999825377</v>
          </cell>
          <cell r="CY116">
            <v>620</v>
          </cell>
          <cell r="CZ116">
            <v>1950.1999999999998</v>
          </cell>
        </row>
        <row r="117">
          <cell r="N117">
            <v>3302</v>
          </cell>
          <cell r="V117">
            <v>2100</v>
          </cell>
          <cell r="Z117">
            <v>0</v>
          </cell>
          <cell r="CY117">
            <v>620</v>
          </cell>
          <cell r="CZ117">
            <v>1994.1999999999998</v>
          </cell>
        </row>
        <row r="118">
          <cell r="N118">
            <v>7096</v>
          </cell>
          <cell r="V118">
            <v>2100</v>
          </cell>
          <cell r="Z118">
            <v>2508.0000000001746</v>
          </cell>
          <cell r="CY118">
            <v>796</v>
          </cell>
          <cell r="CZ118">
            <v>5612.2</v>
          </cell>
        </row>
        <row r="119">
          <cell r="N119">
            <v>7020</v>
          </cell>
          <cell r="V119">
            <v>1971.9999999998254</v>
          </cell>
          <cell r="Z119">
            <v>2796.0000000003492</v>
          </cell>
          <cell r="CY119">
            <v>880</v>
          </cell>
          <cell r="CZ119">
            <v>5452.2</v>
          </cell>
        </row>
        <row r="120">
          <cell r="N120">
            <v>7022</v>
          </cell>
          <cell r="V120">
            <v>1880</v>
          </cell>
          <cell r="Z120">
            <v>2723.9999999996508</v>
          </cell>
          <cell r="CY120">
            <v>918</v>
          </cell>
          <cell r="CZ120">
            <v>5416.2</v>
          </cell>
        </row>
        <row r="121">
          <cell r="N121">
            <v>6945</v>
          </cell>
          <cell r="V121">
            <v>1864.0000000002328</v>
          </cell>
          <cell r="Z121">
            <v>2820</v>
          </cell>
          <cell r="CY121">
            <v>938</v>
          </cell>
          <cell r="CZ121">
            <v>5319.2</v>
          </cell>
        </row>
        <row r="122">
          <cell r="N122">
            <v>4241</v>
          </cell>
          <cell r="V122">
            <v>1815.9999999997672</v>
          </cell>
          <cell r="Z122">
            <v>623.9999999996508</v>
          </cell>
          <cell r="CY122">
            <v>822</v>
          </cell>
          <cell r="CZ122">
            <v>2731.2</v>
          </cell>
        </row>
        <row r="123">
          <cell r="N123">
            <v>2658</v>
          </cell>
          <cell r="V123">
            <v>1612.0000000001164</v>
          </cell>
          <cell r="Z123">
            <v>0</v>
          </cell>
          <cell r="CY123">
            <v>544</v>
          </cell>
          <cell r="CZ123">
            <v>1426.2</v>
          </cell>
        </row>
        <row r="124">
          <cell r="N124">
            <v>2749</v>
          </cell>
          <cell r="V124">
            <v>1660</v>
          </cell>
          <cell r="Z124">
            <v>0</v>
          </cell>
          <cell r="CY124">
            <v>574</v>
          </cell>
          <cell r="CZ124">
            <v>1487.2</v>
          </cell>
        </row>
        <row r="125">
          <cell r="N125">
            <v>4224</v>
          </cell>
          <cell r="V125">
            <v>2136.000000000058</v>
          </cell>
          <cell r="Z125">
            <v>0</v>
          </cell>
          <cell r="CY125">
            <v>773</v>
          </cell>
          <cell r="CZ125">
            <v>2763.2</v>
          </cell>
        </row>
        <row r="126">
          <cell r="N126">
            <v>4249</v>
          </cell>
          <cell r="V126">
            <v>2171.9999999998254</v>
          </cell>
          <cell r="Z126">
            <v>0</v>
          </cell>
          <cell r="CY126">
            <v>776</v>
          </cell>
          <cell r="CZ126">
            <v>2785.2</v>
          </cell>
        </row>
        <row r="127">
          <cell r="N127">
            <v>4431</v>
          </cell>
          <cell r="V127">
            <v>2200</v>
          </cell>
          <cell r="Z127">
            <v>252.0000000006985</v>
          </cell>
          <cell r="CY127">
            <v>798</v>
          </cell>
          <cell r="CZ127">
            <v>2945.2</v>
          </cell>
        </row>
        <row r="128">
          <cell r="N128">
            <v>7056</v>
          </cell>
          <cell r="V128">
            <v>2204.000000000233</v>
          </cell>
          <cell r="Z128">
            <v>2747.9999999993015</v>
          </cell>
          <cell r="CY128">
            <v>755</v>
          </cell>
          <cell r="CZ128">
            <v>5613.2</v>
          </cell>
        </row>
        <row r="129">
          <cell r="N129">
            <v>6874</v>
          </cell>
          <cell r="V129">
            <v>1960</v>
          </cell>
          <cell r="Z129">
            <v>3036.0000000003492</v>
          </cell>
          <cell r="CY129">
            <v>817</v>
          </cell>
          <cell r="CZ129">
            <v>5369.2</v>
          </cell>
        </row>
        <row r="130">
          <cell r="N130">
            <v>6187</v>
          </cell>
          <cell r="V130">
            <v>2055.999999999767</v>
          </cell>
          <cell r="Z130">
            <v>2891.9999999998254</v>
          </cell>
          <cell r="CY130">
            <v>665</v>
          </cell>
          <cell r="CZ130">
            <v>4834.2</v>
          </cell>
        </row>
        <row r="131">
          <cell r="N131">
            <v>5870</v>
          </cell>
          <cell r="V131">
            <v>1980</v>
          </cell>
          <cell r="Z131">
            <v>2640</v>
          </cell>
          <cell r="CY131">
            <v>665</v>
          </cell>
          <cell r="CZ131">
            <v>4517.2</v>
          </cell>
        </row>
        <row r="132">
          <cell r="N132">
            <v>6857</v>
          </cell>
          <cell r="V132">
            <v>2052.0000000001164</v>
          </cell>
          <cell r="Z132">
            <v>2604.000000000524</v>
          </cell>
          <cell r="CY132">
            <v>869</v>
          </cell>
          <cell r="CZ132">
            <v>5300.2</v>
          </cell>
        </row>
        <row r="133">
          <cell r="N133">
            <v>7179</v>
          </cell>
          <cell r="V133">
            <v>2000</v>
          </cell>
          <cell r="Z133">
            <v>2903.9999999996508</v>
          </cell>
          <cell r="CY133">
            <v>885</v>
          </cell>
          <cell r="CZ133">
            <v>5606.2</v>
          </cell>
        </row>
        <row r="134">
          <cell r="N134">
            <v>4381</v>
          </cell>
          <cell r="V134">
            <v>1923.9999999999418</v>
          </cell>
          <cell r="Z134">
            <v>600</v>
          </cell>
          <cell r="CY134">
            <v>728</v>
          </cell>
          <cell r="CZ134">
            <v>2965.2</v>
          </cell>
        </row>
        <row r="135">
          <cell r="N135">
            <v>154086</v>
          </cell>
          <cell r="V135">
            <v>59823.99999999994</v>
          </cell>
          <cell r="CY135">
            <v>21768</v>
          </cell>
          <cell r="CZ135">
            <v>111683.99999999994</v>
          </cell>
        </row>
        <row r="136">
          <cell r="N136">
            <v>2984</v>
          </cell>
          <cell r="V136">
            <v>1892.0000000001164</v>
          </cell>
          <cell r="Z136">
            <v>83.99999999965075</v>
          </cell>
          <cell r="CY136">
            <v>465</v>
          </cell>
          <cell r="CZ136">
            <v>1831.2</v>
          </cell>
        </row>
        <row r="137">
          <cell r="N137">
            <v>3548</v>
          </cell>
          <cell r="V137">
            <v>1836.0000000000582</v>
          </cell>
          <cell r="Z137">
            <v>0</v>
          </cell>
          <cell r="CY137">
            <v>553</v>
          </cell>
          <cell r="CZ137">
            <v>2307.2</v>
          </cell>
        </row>
        <row r="138">
          <cell r="N138">
            <v>3152</v>
          </cell>
          <cell r="V138">
            <v>2195.999999999767</v>
          </cell>
          <cell r="Z138">
            <v>0</v>
          </cell>
          <cell r="CY138">
            <v>554</v>
          </cell>
          <cell r="CZ138">
            <v>1910.1999999999998</v>
          </cell>
        </row>
        <row r="139">
          <cell r="N139">
            <v>2848</v>
          </cell>
          <cell r="V139">
            <v>1956.0000000000582</v>
          </cell>
          <cell r="Z139">
            <v>0</v>
          </cell>
          <cell r="CY139">
            <v>440</v>
          </cell>
          <cell r="CZ139">
            <v>1720.2</v>
          </cell>
        </row>
        <row r="140">
          <cell r="N140">
            <v>3407</v>
          </cell>
          <cell r="V140">
            <v>1988.0000000001746</v>
          </cell>
          <cell r="Z140">
            <v>408.0000000001746</v>
          </cell>
          <cell r="CY140">
            <v>653</v>
          </cell>
          <cell r="CZ140">
            <v>2066.2</v>
          </cell>
        </row>
        <row r="141">
          <cell r="N141">
            <v>6944</v>
          </cell>
          <cell r="V141">
            <v>2103.999999999942</v>
          </cell>
          <cell r="Z141">
            <v>2831.9999999998254</v>
          </cell>
          <cell r="CY141">
            <v>653</v>
          </cell>
          <cell r="CZ141">
            <v>5603.2</v>
          </cell>
        </row>
        <row r="142">
          <cell r="N142">
            <v>6747</v>
          </cell>
          <cell r="V142">
            <v>1940</v>
          </cell>
          <cell r="Z142">
            <v>2712.0000000006985</v>
          </cell>
          <cell r="CY142">
            <v>847</v>
          </cell>
          <cell r="CZ142">
            <v>5212.2</v>
          </cell>
        </row>
        <row r="143">
          <cell r="N143">
            <v>7085</v>
          </cell>
          <cell r="V143">
            <v>2116.000000000058</v>
          </cell>
          <cell r="Z143">
            <v>2975.999999999476</v>
          </cell>
          <cell r="CY143">
            <v>863</v>
          </cell>
          <cell r="CZ143">
            <v>5534.2</v>
          </cell>
        </row>
        <row r="144">
          <cell r="N144">
            <v>6555</v>
          </cell>
          <cell r="V144">
            <v>1807.9999999998836</v>
          </cell>
          <cell r="Z144">
            <v>2904.000000000524</v>
          </cell>
          <cell r="CY144">
            <v>775</v>
          </cell>
          <cell r="CZ144">
            <v>5092.2</v>
          </cell>
        </row>
        <row r="145">
          <cell r="N145">
            <v>6162</v>
          </cell>
          <cell r="V145">
            <v>2023.9999999999418</v>
          </cell>
          <cell r="Z145">
            <v>2927.9999999993015</v>
          </cell>
          <cell r="CY145">
            <v>664</v>
          </cell>
          <cell r="CZ145">
            <v>4810.2</v>
          </cell>
        </row>
        <row r="146">
          <cell r="N146">
            <v>6207</v>
          </cell>
          <cell r="V146">
            <v>2103.999999999942</v>
          </cell>
          <cell r="Z146">
            <v>2892.0000000006985</v>
          </cell>
          <cell r="CY146">
            <v>596</v>
          </cell>
          <cell r="CZ146">
            <v>4923.2</v>
          </cell>
        </row>
        <row r="147">
          <cell r="N147">
            <v>6957</v>
          </cell>
          <cell r="V147">
            <v>2028.0000000001746</v>
          </cell>
          <cell r="Z147">
            <v>2903.9999999996508</v>
          </cell>
          <cell r="CY147">
            <v>807</v>
          </cell>
          <cell r="CZ147">
            <v>5462.2</v>
          </cell>
        </row>
        <row r="148">
          <cell r="N148">
            <v>6979</v>
          </cell>
          <cell r="V148">
            <v>2027.9999999998836</v>
          </cell>
          <cell r="Z148">
            <v>2903.9999999996508</v>
          </cell>
          <cell r="CY148">
            <v>650</v>
          </cell>
          <cell r="CZ148">
            <v>5641.2</v>
          </cell>
        </row>
        <row r="149">
          <cell r="N149">
            <v>4409</v>
          </cell>
          <cell r="V149">
            <v>2383.999999999942</v>
          </cell>
          <cell r="Z149">
            <v>492.0000000006985</v>
          </cell>
          <cell r="CY149">
            <v>765.5</v>
          </cell>
          <cell r="CZ149">
            <v>2955.7</v>
          </cell>
        </row>
        <row r="150">
          <cell r="N150">
            <v>4049</v>
          </cell>
          <cell r="V150">
            <v>2052.0000000001164</v>
          </cell>
          <cell r="Z150">
            <v>600</v>
          </cell>
          <cell r="CY150">
            <v>765.5</v>
          </cell>
          <cell r="CZ150">
            <v>2595.7</v>
          </cell>
        </row>
        <row r="151">
          <cell r="N151">
            <v>3899</v>
          </cell>
          <cell r="V151">
            <v>2000</v>
          </cell>
          <cell r="Z151">
            <v>0</v>
          </cell>
          <cell r="CY151">
            <v>552</v>
          </cell>
          <cell r="CZ151">
            <v>2659.2</v>
          </cell>
        </row>
        <row r="152">
          <cell r="N152">
            <v>3171</v>
          </cell>
          <cell r="V152">
            <v>2080</v>
          </cell>
          <cell r="Z152">
            <v>0</v>
          </cell>
          <cell r="CY152">
            <v>576</v>
          </cell>
          <cell r="CZ152">
            <v>1907.1999999999998</v>
          </cell>
        </row>
        <row r="153">
          <cell r="N153">
            <v>3142</v>
          </cell>
          <cell r="V153">
            <v>1963.9999999999418</v>
          </cell>
          <cell r="Z153">
            <v>0</v>
          </cell>
          <cell r="CY153">
            <v>528</v>
          </cell>
          <cell r="CZ153">
            <v>1926.1999999999998</v>
          </cell>
        </row>
        <row r="154">
          <cell r="N154">
            <v>5359</v>
          </cell>
          <cell r="V154">
            <v>1980</v>
          </cell>
          <cell r="Z154">
            <v>803.9999999996508</v>
          </cell>
          <cell r="CY154">
            <v>662</v>
          </cell>
          <cell r="CZ154">
            <v>4009.2</v>
          </cell>
        </row>
        <row r="155">
          <cell r="N155">
            <v>6947</v>
          </cell>
          <cell r="V155">
            <v>2076.000000000058</v>
          </cell>
          <cell r="Z155">
            <v>2520</v>
          </cell>
          <cell r="CY155">
            <v>793</v>
          </cell>
          <cell r="CZ155">
            <v>5466.2</v>
          </cell>
        </row>
        <row r="156">
          <cell r="N156">
            <v>6649</v>
          </cell>
          <cell r="V156">
            <v>1916.0000000000582</v>
          </cell>
          <cell r="Z156">
            <v>3131.9999999998254</v>
          </cell>
          <cell r="CY156">
            <v>739</v>
          </cell>
          <cell r="CZ156">
            <v>5222.2</v>
          </cell>
        </row>
        <row r="157">
          <cell r="N157">
            <v>6808</v>
          </cell>
          <cell r="V157">
            <v>1976.0000000000582</v>
          </cell>
          <cell r="Z157">
            <v>2771.9999999998254</v>
          </cell>
          <cell r="CY157">
            <v>829</v>
          </cell>
          <cell r="CZ157">
            <v>5291.2</v>
          </cell>
        </row>
        <row r="158">
          <cell r="N158">
            <v>6252</v>
          </cell>
          <cell r="V158">
            <v>1635.9999999997672</v>
          </cell>
          <cell r="Z158">
            <v>2904.000000000524</v>
          </cell>
          <cell r="CY158">
            <v>712</v>
          </cell>
          <cell r="CZ158">
            <v>4852.2</v>
          </cell>
        </row>
        <row r="159">
          <cell r="N159">
            <v>5968</v>
          </cell>
          <cell r="V159">
            <v>1996.0000000000582</v>
          </cell>
          <cell r="Z159">
            <v>2831.9999999998254</v>
          </cell>
          <cell r="CY159">
            <v>620</v>
          </cell>
          <cell r="CZ159">
            <v>4660.2</v>
          </cell>
        </row>
        <row r="160">
          <cell r="N160">
            <v>5736</v>
          </cell>
          <cell r="V160">
            <v>1792.0000000001164</v>
          </cell>
          <cell r="Z160">
            <v>2843.9999999996508</v>
          </cell>
          <cell r="CY160">
            <v>511</v>
          </cell>
          <cell r="CZ160">
            <v>4537.2</v>
          </cell>
        </row>
        <row r="161">
          <cell r="N161">
            <v>5478</v>
          </cell>
          <cell r="V161">
            <v>1511.9999999998254</v>
          </cell>
          <cell r="Z161">
            <v>2868.0000000001746</v>
          </cell>
          <cell r="CY161">
            <v>511</v>
          </cell>
          <cell r="CZ161">
            <v>4279.2</v>
          </cell>
        </row>
        <row r="162">
          <cell r="N162">
            <v>6898</v>
          </cell>
          <cell r="V162">
            <v>1952.0000000001164</v>
          </cell>
          <cell r="Z162">
            <v>2796.0000000003492</v>
          </cell>
          <cell r="CY162">
            <v>760</v>
          </cell>
          <cell r="CZ162">
            <v>5450.2</v>
          </cell>
        </row>
        <row r="163">
          <cell r="N163">
            <v>6853</v>
          </cell>
          <cell r="V163">
            <v>1843.9999999999418</v>
          </cell>
          <cell r="Z163">
            <v>2843.9999999996508</v>
          </cell>
          <cell r="CY163">
            <v>725</v>
          </cell>
          <cell r="CZ163">
            <v>5440.2</v>
          </cell>
        </row>
        <row r="164">
          <cell r="N164">
            <v>7054</v>
          </cell>
          <cell r="V164">
            <v>1920</v>
          </cell>
          <cell r="Z164">
            <v>2891.9999999998254</v>
          </cell>
          <cell r="CY164">
            <v>792</v>
          </cell>
          <cell r="CZ164">
            <v>5574.2</v>
          </cell>
        </row>
        <row r="165">
          <cell r="N165">
            <v>6427</v>
          </cell>
          <cell r="V165">
            <v>1500</v>
          </cell>
          <cell r="Z165">
            <v>2976.0000000003492</v>
          </cell>
          <cell r="CY165">
            <v>715</v>
          </cell>
          <cell r="CZ165">
            <v>5024.2</v>
          </cell>
        </row>
        <row r="166">
          <cell r="N166">
            <v>6524</v>
          </cell>
          <cell r="V166">
            <v>1900</v>
          </cell>
          <cell r="Z166">
            <v>2916.0000000003492</v>
          </cell>
          <cell r="CY166">
            <v>658</v>
          </cell>
          <cell r="CZ166">
            <v>5178.2</v>
          </cell>
        </row>
        <row r="167">
          <cell r="N167">
            <v>171198</v>
          </cell>
          <cell r="V167">
            <v>60500</v>
          </cell>
          <cell r="Z167">
            <v>59736.00000000035</v>
          </cell>
          <cell r="CY167">
            <v>20734</v>
          </cell>
          <cell r="CZ167">
            <v>129142.19999999994</v>
          </cell>
        </row>
        <row r="168">
          <cell r="N168">
            <v>6220</v>
          </cell>
          <cell r="V168">
            <v>2088.0000000001746</v>
          </cell>
          <cell r="Z168">
            <v>2963.9999999996508</v>
          </cell>
          <cell r="CY168">
            <v>563</v>
          </cell>
          <cell r="CZ168">
            <v>4969.2</v>
          </cell>
        </row>
        <row r="169">
          <cell r="N169">
            <v>5974</v>
          </cell>
          <cell r="V169">
            <v>1883.9999999999418</v>
          </cell>
          <cell r="Z169">
            <v>2903.9999999996508</v>
          </cell>
          <cell r="CY169">
            <v>533</v>
          </cell>
          <cell r="CZ169">
            <v>4753.2</v>
          </cell>
        </row>
        <row r="170">
          <cell r="N170">
            <v>6699</v>
          </cell>
          <cell r="V170">
            <v>1807.9999999998836</v>
          </cell>
          <cell r="Z170">
            <v>2820</v>
          </cell>
          <cell r="CY170">
            <v>753</v>
          </cell>
          <cell r="CZ170">
            <v>5258.2</v>
          </cell>
        </row>
        <row r="171">
          <cell r="N171">
            <v>6960</v>
          </cell>
          <cell r="V171">
            <v>1912.0000000001164</v>
          </cell>
          <cell r="Z171">
            <v>2880</v>
          </cell>
          <cell r="CY171">
            <v>812</v>
          </cell>
          <cell r="CZ171">
            <v>5460.2</v>
          </cell>
        </row>
        <row r="172">
          <cell r="N172">
            <v>7294</v>
          </cell>
          <cell r="V172">
            <v>2176.000000000058</v>
          </cell>
          <cell r="Z172">
            <v>2856.0000000003492</v>
          </cell>
          <cell r="CY172">
            <v>845</v>
          </cell>
          <cell r="CZ172">
            <v>5761.2</v>
          </cell>
        </row>
        <row r="173">
          <cell r="N173">
            <v>6821</v>
          </cell>
          <cell r="V173">
            <v>1920</v>
          </cell>
          <cell r="Z173">
            <v>2891.9999999998254</v>
          </cell>
          <cell r="CY173">
            <v>796</v>
          </cell>
          <cell r="CZ173">
            <v>5337.2</v>
          </cell>
        </row>
        <row r="174">
          <cell r="N174">
            <v>6085</v>
          </cell>
          <cell r="V174">
            <v>2140</v>
          </cell>
          <cell r="Z174">
            <v>2808.0000000001746</v>
          </cell>
          <cell r="CY174">
            <v>631</v>
          </cell>
          <cell r="CZ174">
            <v>4766.2</v>
          </cell>
        </row>
        <row r="175">
          <cell r="N175">
            <v>6077</v>
          </cell>
          <cell r="V175">
            <v>2011.9999999998254</v>
          </cell>
          <cell r="Z175">
            <v>2808.0000000001746</v>
          </cell>
          <cell r="CY175">
            <v>591</v>
          </cell>
          <cell r="CZ175">
            <v>4798.2</v>
          </cell>
        </row>
        <row r="176">
          <cell r="N176">
            <v>6510</v>
          </cell>
          <cell r="V176">
            <v>1823.9999999999418</v>
          </cell>
          <cell r="Z176">
            <v>2760</v>
          </cell>
          <cell r="CY176">
            <v>719</v>
          </cell>
          <cell r="CZ176">
            <v>5103.2</v>
          </cell>
        </row>
        <row r="177">
          <cell r="N177">
            <v>6602</v>
          </cell>
          <cell r="V177">
            <v>1972.0000000001164</v>
          </cell>
          <cell r="Z177">
            <v>2808.0000000001746</v>
          </cell>
          <cell r="CY177">
            <v>765</v>
          </cell>
          <cell r="CZ177">
            <v>5149.2</v>
          </cell>
        </row>
        <row r="178">
          <cell r="N178">
            <v>6985</v>
          </cell>
          <cell r="V178">
            <v>1976.0000000000582</v>
          </cell>
          <cell r="Z178">
            <v>2747.9999999993015</v>
          </cell>
          <cell r="CY178">
            <v>814</v>
          </cell>
          <cell r="CZ178">
            <v>5483.2</v>
          </cell>
        </row>
        <row r="179">
          <cell r="N179">
            <v>7014</v>
          </cell>
          <cell r="V179">
            <v>1907.9999999998836</v>
          </cell>
          <cell r="Z179">
            <v>2736.0000000003492</v>
          </cell>
          <cell r="CY179">
            <v>822</v>
          </cell>
          <cell r="CZ179">
            <v>5504.2</v>
          </cell>
        </row>
        <row r="180">
          <cell r="N180">
            <v>6788</v>
          </cell>
          <cell r="V180">
            <v>1968.0000000001746</v>
          </cell>
          <cell r="Z180">
            <v>2916.0000000003492</v>
          </cell>
          <cell r="CY180">
            <v>880</v>
          </cell>
          <cell r="CZ180">
            <v>5220.2</v>
          </cell>
        </row>
        <row r="181">
          <cell r="N181">
            <v>5879</v>
          </cell>
          <cell r="V181">
            <v>1523.9999999999418</v>
          </cell>
          <cell r="Z181">
            <v>2723.9999999996508</v>
          </cell>
          <cell r="CY181">
            <v>906</v>
          </cell>
          <cell r="CZ181">
            <v>4285.2</v>
          </cell>
        </row>
        <row r="182">
          <cell r="N182">
            <v>5946</v>
          </cell>
          <cell r="V182">
            <v>1763.9999999999418</v>
          </cell>
          <cell r="Z182">
            <v>2651.9999999998254</v>
          </cell>
          <cell r="CY182">
            <v>699</v>
          </cell>
          <cell r="CZ182">
            <v>4559.2</v>
          </cell>
        </row>
        <row r="183">
          <cell r="N183">
            <v>6754</v>
          </cell>
          <cell r="V183">
            <v>2047.9999999998836</v>
          </cell>
          <cell r="Z183">
            <v>2844.000000000524</v>
          </cell>
          <cell r="CY183">
            <v>562</v>
          </cell>
          <cell r="CZ183">
            <v>5504.2</v>
          </cell>
        </row>
        <row r="184">
          <cell r="N184">
            <v>6798</v>
          </cell>
          <cell r="V184">
            <v>1968.0000000001746</v>
          </cell>
          <cell r="Z184">
            <v>2783.9999999996508</v>
          </cell>
          <cell r="CY184">
            <v>789</v>
          </cell>
          <cell r="CZ184">
            <v>5321.2</v>
          </cell>
        </row>
        <row r="185">
          <cell r="N185">
            <v>5659</v>
          </cell>
          <cell r="V185">
            <v>1663.9999999999418</v>
          </cell>
          <cell r="Z185">
            <v>2160</v>
          </cell>
          <cell r="CY185">
            <v>721</v>
          </cell>
          <cell r="CZ185">
            <v>4250.2</v>
          </cell>
        </row>
        <row r="186">
          <cell r="N186">
            <v>6835</v>
          </cell>
          <cell r="V186">
            <v>2043.9999999999418</v>
          </cell>
          <cell r="Z186">
            <v>2916.0000000003492</v>
          </cell>
          <cell r="CY186">
            <v>684</v>
          </cell>
          <cell r="CZ186">
            <v>5463.2</v>
          </cell>
        </row>
        <row r="187">
          <cell r="N187">
            <v>6595</v>
          </cell>
          <cell r="V187">
            <v>1756.0000000000582</v>
          </cell>
          <cell r="Z187">
            <v>2927.9999999993015</v>
          </cell>
          <cell r="CY187">
            <v>731</v>
          </cell>
          <cell r="CZ187">
            <v>5176.2</v>
          </cell>
        </row>
        <row r="188">
          <cell r="N188">
            <v>6046</v>
          </cell>
          <cell r="V188">
            <v>1820</v>
          </cell>
          <cell r="Z188">
            <v>2916.0000000003492</v>
          </cell>
          <cell r="CY188">
            <v>569</v>
          </cell>
          <cell r="CZ188">
            <v>4789.2</v>
          </cell>
        </row>
        <row r="189">
          <cell r="N189">
            <v>3461</v>
          </cell>
          <cell r="V189">
            <v>1772.0000000001164</v>
          </cell>
          <cell r="Z189">
            <v>623.9999999996508</v>
          </cell>
          <cell r="CY189">
            <v>489</v>
          </cell>
          <cell r="CZ189">
            <v>2284.2</v>
          </cell>
        </row>
        <row r="190">
          <cell r="N190">
            <v>3835</v>
          </cell>
          <cell r="V190">
            <v>1987.9999999998836</v>
          </cell>
          <cell r="Z190">
            <v>12.000000000698492</v>
          </cell>
          <cell r="CY190">
            <v>685</v>
          </cell>
          <cell r="CZ190">
            <v>2462.2</v>
          </cell>
        </row>
        <row r="191">
          <cell r="N191">
            <v>3043</v>
          </cell>
          <cell r="V191">
            <v>1336.0000000000582</v>
          </cell>
          <cell r="Z191">
            <v>11.999999999825377</v>
          </cell>
          <cell r="CY191">
            <v>466</v>
          </cell>
          <cell r="CZ191">
            <v>1889.1999999999998</v>
          </cell>
        </row>
        <row r="192">
          <cell r="N192">
            <v>3688</v>
          </cell>
          <cell r="V192">
            <v>2036.0000000000582</v>
          </cell>
          <cell r="Z192">
            <v>35.99999999947613</v>
          </cell>
          <cell r="CY192">
            <v>593</v>
          </cell>
          <cell r="CZ192">
            <v>2407.2</v>
          </cell>
        </row>
        <row r="193">
          <cell r="N193">
            <v>3509</v>
          </cell>
          <cell r="V193">
            <v>1871.9999999998254</v>
          </cell>
          <cell r="Z193">
            <v>36.000000000349246</v>
          </cell>
          <cell r="CY193">
            <v>918</v>
          </cell>
          <cell r="CZ193">
            <v>1903.1999999999998</v>
          </cell>
        </row>
        <row r="194">
          <cell r="N194">
            <v>2946</v>
          </cell>
          <cell r="V194">
            <v>1903.9999999999418</v>
          </cell>
          <cell r="Z194">
            <v>0</v>
          </cell>
          <cell r="CY194">
            <v>89</v>
          </cell>
          <cell r="CZ194">
            <v>2169.2</v>
          </cell>
        </row>
        <row r="195">
          <cell r="N195">
            <v>2737</v>
          </cell>
          <cell r="V195">
            <v>1824.0000000002328</v>
          </cell>
          <cell r="Z195">
            <v>0</v>
          </cell>
          <cell r="CY195">
            <v>362</v>
          </cell>
          <cell r="CZ195">
            <v>1687.2</v>
          </cell>
        </row>
        <row r="196">
          <cell r="N196">
            <v>2645</v>
          </cell>
          <cell r="V196">
            <v>1707.9999999998836</v>
          </cell>
          <cell r="Z196">
            <v>0</v>
          </cell>
          <cell r="CY196">
            <v>361</v>
          </cell>
          <cell r="CZ196">
            <v>1596.2</v>
          </cell>
        </row>
        <row r="197">
          <cell r="N197">
            <v>2488</v>
          </cell>
          <cell r="V197">
            <v>1092.0000000001164</v>
          </cell>
          <cell r="Z197">
            <v>0</v>
          </cell>
          <cell r="CY197">
            <v>362</v>
          </cell>
          <cell r="CZ197">
            <v>1438.2</v>
          </cell>
        </row>
        <row r="198">
          <cell r="N198">
            <v>164893</v>
          </cell>
          <cell r="V198">
            <v>55708.000000000175</v>
          </cell>
          <cell r="Z198">
            <v>59543.99999999965</v>
          </cell>
          <cell r="CY198">
            <v>19510</v>
          </cell>
          <cell r="CZ198">
            <v>124748.99999999994</v>
          </cell>
        </row>
        <row r="199">
          <cell r="N199">
            <v>3781</v>
          </cell>
          <cell r="V199">
            <v>1515.9999999997672</v>
          </cell>
          <cell r="Z199">
            <v>516.0000000003492</v>
          </cell>
          <cell r="CY199">
            <v>622</v>
          </cell>
          <cell r="CZ199">
            <v>2471.2</v>
          </cell>
        </row>
        <row r="200">
          <cell r="N200">
            <v>3332</v>
          </cell>
          <cell r="V200">
            <v>1664.0000000002328</v>
          </cell>
          <cell r="Z200">
            <v>107.99999999930151</v>
          </cell>
          <cell r="CY200">
            <v>623</v>
          </cell>
          <cell r="CZ200">
            <v>2021.1999999999998</v>
          </cell>
        </row>
        <row r="201">
          <cell r="N201">
            <v>3431</v>
          </cell>
          <cell r="V201">
            <v>2307.9999999998836</v>
          </cell>
          <cell r="Z201">
            <v>12.000000000698492</v>
          </cell>
          <cell r="CY201">
            <v>444</v>
          </cell>
          <cell r="CZ201">
            <v>2299.2</v>
          </cell>
        </row>
        <row r="202">
          <cell r="N202">
            <v>3462</v>
          </cell>
          <cell r="V202">
            <v>2307.9999999998836</v>
          </cell>
          <cell r="Z202">
            <v>0</v>
          </cell>
          <cell r="CY202">
            <v>444</v>
          </cell>
          <cell r="CZ202">
            <v>2330.2</v>
          </cell>
        </row>
        <row r="203">
          <cell r="N203">
            <v>2898</v>
          </cell>
          <cell r="V203">
            <v>1852.0000000001164</v>
          </cell>
          <cell r="Z203">
            <v>0</v>
          </cell>
          <cell r="CY203">
            <v>426</v>
          </cell>
          <cell r="CZ203">
            <v>1784.2</v>
          </cell>
        </row>
        <row r="204">
          <cell r="N204">
            <v>2815</v>
          </cell>
          <cell r="V204">
            <v>1847.9999999998836</v>
          </cell>
          <cell r="Z204">
            <v>180</v>
          </cell>
          <cell r="CY204">
            <v>426</v>
          </cell>
          <cell r="CZ204">
            <v>1701.2</v>
          </cell>
        </row>
        <row r="205">
          <cell r="N205">
            <v>3985</v>
          </cell>
          <cell r="V205">
            <v>1892.0000000001164</v>
          </cell>
          <cell r="Z205">
            <v>275.99999999947613</v>
          </cell>
          <cell r="CY205">
            <v>490</v>
          </cell>
          <cell r="CZ205">
            <v>2807.2</v>
          </cell>
        </row>
        <row r="206">
          <cell r="N206">
            <v>5881</v>
          </cell>
          <cell r="V206">
            <v>1883.9999999999418</v>
          </cell>
          <cell r="Z206">
            <v>2016.0000000003492</v>
          </cell>
          <cell r="CY206">
            <v>631</v>
          </cell>
          <cell r="CZ206">
            <v>4562.2</v>
          </cell>
        </row>
        <row r="207">
          <cell r="N207">
            <v>6911</v>
          </cell>
          <cell r="V207">
            <v>1812.0000000001164</v>
          </cell>
          <cell r="Z207">
            <v>2843.9999999996508</v>
          </cell>
          <cell r="CY207">
            <v>687</v>
          </cell>
          <cell r="CZ207">
            <v>5536.2</v>
          </cell>
        </row>
        <row r="208">
          <cell r="N208">
            <v>6921</v>
          </cell>
          <cell r="V208">
            <v>2047.9999999998836</v>
          </cell>
          <cell r="Z208">
            <v>2808.0000000001746</v>
          </cell>
          <cell r="CY208">
            <v>670</v>
          </cell>
          <cell r="CZ208">
            <v>5563.2</v>
          </cell>
        </row>
        <row r="209">
          <cell r="N209">
            <v>6752</v>
          </cell>
          <cell r="V209">
            <v>2072.0000000001164</v>
          </cell>
          <cell r="Z209">
            <v>2748.0000000001746</v>
          </cell>
          <cell r="CY209">
            <v>701</v>
          </cell>
          <cell r="CZ209">
            <v>5363.2</v>
          </cell>
        </row>
        <row r="210">
          <cell r="N210">
            <v>5692</v>
          </cell>
          <cell r="V210">
            <v>1903.9999999999418</v>
          </cell>
          <cell r="Z210">
            <v>2748.0000000001746</v>
          </cell>
          <cell r="CY210">
            <v>499</v>
          </cell>
          <cell r="CZ210">
            <v>4505.2</v>
          </cell>
        </row>
        <row r="211">
          <cell r="N211">
            <v>5658</v>
          </cell>
          <cell r="V211">
            <v>1852.0000000001164</v>
          </cell>
          <cell r="Z211">
            <v>2723.9999999996508</v>
          </cell>
          <cell r="CY211">
            <v>447</v>
          </cell>
          <cell r="CZ211">
            <v>4523.2</v>
          </cell>
        </row>
        <row r="212">
          <cell r="N212">
            <v>6475</v>
          </cell>
          <cell r="V212">
            <v>1887.9999999998836</v>
          </cell>
          <cell r="Z212">
            <v>2748.0000000001746</v>
          </cell>
          <cell r="CY212">
            <v>665</v>
          </cell>
          <cell r="CZ212">
            <v>5122.2</v>
          </cell>
        </row>
        <row r="213">
          <cell r="N213">
            <v>6783</v>
          </cell>
          <cell r="V213">
            <v>1956.0000000000582</v>
          </cell>
          <cell r="Z213">
            <v>2723.9999999996508</v>
          </cell>
          <cell r="CY213">
            <v>743</v>
          </cell>
          <cell r="CZ213">
            <v>5352.2</v>
          </cell>
        </row>
        <row r="214">
          <cell r="N214">
            <v>6549</v>
          </cell>
          <cell r="V214">
            <v>1916.0000000000582</v>
          </cell>
          <cell r="Z214">
            <v>2796.0000000003492</v>
          </cell>
          <cell r="CY214">
            <v>746</v>
          </cell>
          <cell r="CZ214">
            <v>5115.2</v>
          </cell>
        </row>
        <row r="215">
          <cell r="N215">
            <v>5961</v>
          </cell>
          <cell r="V215">
            <v>1903.9999999999418</v>
          </cell>
          <cell r="Z215">
            <v>2100</v>
          </cell>
          <cell r="CY215">
            <v>692</v>
          </cell>
          <cell r="CZ215">
            <v>4581.2</v>
          </cell>
        </row>
        <row r="216">
          <cell r="N216">
            <v>6397</v>
          </cell>
          <cell r="V216">
            <v>1840</v>
          </cell>
          <cell r="Z216">
            <v>2868.0000000001746</v>
          </cell>
          <cell r="CY216">
            <v>678</v>
          </cell>
          <cell r="CZ216">
            <v>5031.2</v>
          </cell>
        </row>
        <row r="217">
          <cell r="N217">
            <v>5709</v>
          </cell>
          <cell r="V217">
            <v>1756.0000000000582</v>
          </cell>
          <cell r="Z217">
            <v>2447.9999999993015</v>
          </cell>
          <cell r="CY217">
            <v>566</v>
          </cell>
          <cell r="CZ217">
            <v>4455.2</v>
          </cell>
        </row>
        <row r="218">
          <cell r="N218">
            <v>5353</v>
          </cell>
          <cell r="V218">
            <v>1643.9999999999418</v>
          </cell>
          <cell r="Z218">
            <v>2616.0000000003492</v>
          </cell>
          <cell r="CY218">
            <v>510</v>
          </cell>
          <cell r="CZ218">
            <v>4155.2</v>
          </cell>
        </row>
        <row r="219">
          <cell r="N219">
            <v>5063</v>
          </cell>
          <cell r="V219">
            <v>536.0000000000582</v>
          </cell>
          <cell r="Z219">
            <v>2808.0000000001746</v>
          </cell>
          <cell r="CY219">
            <v>624</v>
          </cell>
          <cell r="CZ219">
            <v>3751.2</v>
          </cell>
        </row>
        <row r="220">
          <cell r="N220">
            <v>4796</v>
          </cell>
          <cell r="V220">
            <v>191.99999999982538</v>
          </cell>
          <cell r="Z220">
            <v>2628.0000000001746</v>
          </cell>
          <cell r="CY220">
            <v>614</v>
          </cell>
          <cell r="CZ220">
            <v>3931</v>
          </cell>
        </row>
        <row r="221">
          <cell r="N221">
            <v>4583</v>
          </cell>
          <cell r="V221">
            <v>280</v>
          </cell>
          <cell r="Z221">
            <v>2831.9999999998254</v>
          </cell>
          <cell r="CY221">
            <v>564</v>
          </cell>
          <cell r="CZ221">
            <v>3768</v>
          </cell>
        </row>
        <row r="222">
          <cell r="N222">
            <v>5466</v>
          </cell>
          <cell r="V222">
            <v>1032.0000000001164</v>
          </cell>
          <cell r="Z222">
            <v>2783.9999999996508</v>
          </cell>
          <cell r="CY222">
            <v>573</v>
          </cell>
          <cell r="CZ222">
            <v>4205.2</v>
          </cell>
        </row>
        <row r="223">
          <cell r="N223">
            <v>6565</v>
          </cell>
          <cell r="V223">
            <v>1956.0000000000582</v>
          </cell>
          <cell r="Z223">
            <v>2771.9999999998254</v>
          </cell>
          <cell r="CY223">
            <v>627</v>
          </cell>
          <cell r="CZ223">
            <v>5250.2</v>
          </cell>
        </row>
        <row r="224">
          <cell r="N224">
            <v>5590</v>
          </cell>
          <cell r="V224">
            <v>1695.9999999997672</v>
          </cell>
          <cell r="Z224">
            <v>2712.0000000006985</v>
          </cell>
          <cell r="CY224">
            <v>577</v>
          </cell>
          <cell r="CZ224">
            <v>4325.2</v>
          </cell>
        </row>
        <row r="225">
          <cell r="N225">
            <v>5521</v>
          </cell>
          <cell r="V225">
            <v>1720</v>
          </cell>
          <cell r="Z225">
            <v>2675.999999999476</v>
          </cell>
          <cell r="CY225">
            <v>525</v>
          </cell>
          <cell r="CZ225">
            <v>4308.2</v>
          </cell>
        </row>
        <row r="226">
          <cell r="N226">
            <v>5714</v>
          </cell>
          <cell r="V226">
            <v>1740</v>
          </cell>
          <cell r="Z226">
            <v>2256.0000000003492</v>
          </cell>
          <cell r="CY226">
            <v>568</v>
          </cell>
          <cell r="CZ226">
            <v>4458.2</v>
          </cell>
        </row>
        <row r="227">
          <cell r="N227">
            <v>3101</v>
          </cell>
          <cell r="V227">
            <v>1472.0000000001164</v>
          </cell>
          <cell r="Z227">
            <v>23.999999999650754</v>
          </cell>
          <cell r="CY227">
            <v>504</v>
          </cell>
          <cell r="CZ227">
            <v>1909.1999999999998</v>
          </cell>
        </row>
        <row r="228">
          <cell r="N228">
            <v>3398</v>
          </cell>
          <cell r="V228">
            <v>1883.9999999999418</v>
          </cell>
          <cell r="Z228">
            <v>0</v>
          </cell>
          <cell r="CY228">
            <v>462</v>
          </cell>
          <cell r="CZ228">
            <v>2248.2</v>
          </cell>
        </row>
        <row r="229">
          <cell r="N229">
            <v>3278</v>
          </cell>
          <cell r="V229">
            <v>1916.0000000000582</v>
          </cell>
          <cell r="Z229">
            <v>0</v>
          </cell>
          <cell r="CY229">
            <v>430</v>
          </cell>
          <cell r="CZ229">
            <v>2160.2</v>
          </cell>
        </row>
        <row r="230">
          <cell r="N230">
            <v>157821</v>
          </cell>
          <cell r="V230">
            <v>52287.99999999988</v>
          </cell>
          <cell r="Z230">
            <v>56771.999999999825</v>
          </cell>
          <cell r="CY230">
            <v>17778</v>
          </cell>
          <cell r="CZ230">
            <v>119594.79999999996</v>
          </cell>
        </row>
        <row r="231">
          <cell r="N231">
            <v>2824</v>
          </cell>
          <cell r="V231">
            <v>1860</v>
          </cell>
          <cell r="Z231">
            <v>0</v>
          </cell>
          <cell r="CY231">
            <v>342</v>
          </cell>
          <cell r="CZ231">
            <v>1794.2</v>
          </cell>
        </row>
        <row r="232">
          <cell r="N232">
            <v>2712</v>
          </cell>
          <cell r="V232">
            <v>1887.9999999998836</v>
          </cell>
          <cell r="Z232">
            <v>0</v>
          </cell>
          <cell r="CY232">
            <v>342</v>
          </cell>
          <cell r="CZ232">
            <v>1682.2</v>
          </cell>
        </row>
        <row r="233">
          <cell r="N233">
            <v>2684</v>
          </cell>
          <cell r="V233">
            <v>1856.0000000000582</v>
          </cell>
          <cell r="Z233">
            <v>0</v>
          </cell>
          <cell r="CY233">
            <v>342</v>
          </cell>
          <cell r="CZ233">
            <v>1654.2</v>
          </cell>
        </row>
        <row r="234">
          <cell r="N234">
            <v>3500</v>
          </cell>
          <cell r="V234">
            <v>1936.0000000000582</v>
          </cell>
          <cell r="Z234">
            <v>0</v>
          </cell>
          <cell r="CY234">
            <v>453</v>
          </cell>
          <cell r="CZ234">
            <v>2359.2</v>
          </cell>
        </row>
        <row r="235">
          <cell r="N235">
            <v>3527</v>
          </cell>
          <cell r="V235">
            <v>1960</v>
          </cell>
          <cell r="Z235">
            <v>0</v>
          </cell>
          <cell r="CY235">
            <v>453</v>
          </cell>
          <cell r="CZ235">
            <v>2386.2</v>
          </cell>
        </row>
        <row r="236">
          <cell r="N236">
            <v>3540</v>
          </cell>
          <cell r="V236">
            <v>1963.9999999999418</v>
          </cell>
          <cell r="Z236">
            <v>0</v>
          </cell>
          <cell r="CY236">
            <v>437</v>
          </cell>
          <cell r="CZ236">
            <v>2415.2</v>
          </cell>
        </row>
        <row r="237">
          <cell r="N237">
            <v>2838</v>
          </cell>
          <cell r="V237">
            <v>1752.0000000001164</v>
          </cell>
          <cell r="Z237">
            <v>0</v>
          </cell>
          <cell r="CY237">
            <v>438</v>
          </cell>
          <cell r="CZ237">
            <v>1712.2</v>
          </cell>
        </row>
        <row r="238">
          <cell r="N238">
            <v>3640</v>
          </cell>
          <cell r="V238">
            <v>1927.9999999998836</v>
          </cell>
          <cell r="Z238">
            <v>0</v>
          </cell>
          <cell r="CY238">
            <v>456</v>
          </cell>
          <cell r="CZ238">
            <v>2496.2</v>
          </cell>
        </row>
        <row r="239">
          <cell r="N239">
            <v>2978</v>
          </cell>
          <cell r="V239">
            <v>1872.0000000001164</v>
          </cell>
          <cell r="Z239">
            <v>0</v>
          </cell>
          <cell r="CY239">
            <v>456</v>
          </cell>
          <cell r="CZ239">
            <v>1834.2</v>
          </cell>
        </row>
        <row r="240">
          <cell r="N240">
            <v>3012</v>
          </cell>
          <cell r="V240">
            <v>1931.9999999998254</v>
          </cell>
          <cell r="Z240">
            <v>0</v>
          </cell>
          <cell r="CY240">
            <v>456</v>
          </cell>
          <cell r="CZ240">
            <v>1868.2</v>
          </cell>
        </row>
        <row r="241">
          <cell r="N241">
            <v>5781</v>
          </cell>
          <cell r="V241">
            <v>1864.0000000002328</v>
          </cell>
          <cell r="Z241">
            <v>1331.9999999998254</v>
          </cell>
          <cell r="CY241">
            <v>647</v>
          </cell>
          <cell r="CZ241">
            <v>4446.2</v>
          </cell>
        </row>
        <row r="242">
          <cell r="N242">
            <v>6055</v>
          </cell>
          <cell r="V242">
            <v>1547.9999999998836</v>
          </cell>
          <cell r="Z242">
            <v>2928.0000000001746</v>
          </cell>
          <cell r="CY242">
            <v>609</v>
          </cell>
          <cell r="CZ242">
            <v>4758.2</v>
          </cell>
        </row>
        <row r="243">
          <cell r="N243">
            <v>6519</v>
          </cell>
          <cell r="V243">
            <v>1892.0000000001164</v>
          </cell>
          <cell r="Z243">
            <v>3540</v>
          </cell>
          <cell r="CY243">
            <v>594</v>
          </cell>
          <cell r="CZ243">
            <v>5237.2</v>
          </cell>
        </row>
        <row r="244">
          <cell r="N244">
            <v>6103</v>
          </cell>
          <cell r="V244">
            <v>1720</v>
          </cell>
          <cell r="Z244">
            <v>2951.9999999998254</v>
          </cell>
          <cell r="CY244">
            <v>488</v>
          </cell>
          <cell r="CZ244">
            <v>4927.2</v>
          </cell>
        </row>
        <row r="245">
          <cell r="N245">
            <v>5726</v>
          </cell>
          <cell r="V245">
            <v>1791.9999999998254</v>
          </cell>
          <cell r="Z245">
            <v>2796.0000000003492</v>
          </cell>
          <cell r="CY245">
            <v>510</v>
          </cell>
          <cell r="CZ245">
            <v>4528.2</v>
          </cell>
        </row>
        <row r="246">
          <cell r="N246">
            <v>5723</v>
          </cell>
          <cell r="V246">
            <v>1776.0000000000582</v>
          </cell>
          <cell r="Z246">
            <v>2868.0000000001746</v>
          </cell>
          <cell r="CY246">
            <v>472</v>
          </cell>
          <cell r="CZ246">
            <v>4563.2</v>
          </cell>
        </row>
        <row r="247">
          <cell r="N247">
            <v>5795</v>
          </cell>
          <cell r="V247">
            <v>1787.9999999998836</v>
          </cell>
          <cell r="Z247">
            <v>2868.0000000001746</v>
          </cell>
          <cell r="CY247">
            <v>472</v>
          </cell>
          <cell r="CZ247">
            <v>4635.2</v>
          </cell>
        </row>
        <row r="248">
          <cell r="N248">
            <v>5658</v>
          </cell>
          <cell r="V248">
            <v>1844.0000000002328</v>
          </cell>
          <cell r="Z248">
            <v>2687.9999999993015</v>
          </cell>
          <cell r="CY248">
            <v>481</v>
          </cell>
          <cell r="CZ248">
            <v>4489.2</v>
          </cell>
        </row>
        <row r="249">
          <cell r="N249">
            <v>6359</v>
          </cell>
          <cell r="V249">
            <v>1815.9999999997672</v>
          </cell>
          <cell r="Z249">
            <v>2820</v>
          </cell>
          <cell r="CY249">
            <v>634</v>
          </cell>
          <cell r="CZ249">
            <v>5037.2</v>
          </cell>
        </row>
        <row r="250">
          <cell r="N250">
            <v>6435</v>
          </cell>
          <cell r="V250">
            <v>1852.0000000001164</v>
          </cell>
          <cell r="Z250">
            <v>2796.0000000003492</v>
          </cell>
          <cell r="CY250">
            <v>634</v>
          </cell>
          <cell r="CZ250">
            <v>5113.2</v>
          </cell>
        </row>
        <row r="251">
          <cell r="N251">
            <v>6432</v>
          </cell>
          <cell r="V251">
            <v>1856.0000000000582</v>
          </cell>
          <cell r="Z251">
            <v>2736.0000000003492</v>
          </cell>
          <cell r="CY251">
            <v>636</v>
          </cell>
          <cell r="CZ251">
            <v>5108.2</v>
          </cell>
        </row>
        <row r="252">
          <cell r="N252">
            <v>6231</v>
          </cell>
          <cell r="V252">
            <v>1623.9999999999418</v>
          </cell>
          <cell r="Z252">
            <v>2820</v>
          </cell>
          <cell r="CY252">
            <v>625</v>
          </cell>
          <cell r="CZ252">
            <v>4918.2</v>
          </cell>
        </row>
        <row r="253">
          <cell r="N253">
            <v>5714</v>
          </cell>
          <cell r="V253">
            <v>1756.0000000000582</v>
          </cell>
          <cell r="Z253">
            <v>2831.9999999998254</v>
          </cell>
          <cell r="CY253">
            <v>465</v>
          </cell>
          <cell r="CZ253">
            <v>4561.2</v>
          </cell>
        </row>
        <row r="254">
          <cell r="N254">
            <v>5887</v>
          </cell>
          <cell r="V254">
            <v>1836.0000000000582</v>
          </cell>
          <cell r="Z254">
            <v>3000</v>
          </cell>
          <cell r="CY254">
            <v>482</v>
          </cell>
          <cell r="CZ254">
            <v>4717.2</v>
          </cell>
        </row>
        <row r="255">
          <cell r="N255">
            <v>6587</v>
          </cell>
          <cell r="V255">
            <v>1835.9999999997672</v>
          </cell>
          <cell r="Z255">
            <v>2951.9999999998254</v>
          </cell>
          <cell r="CY255">
            <v>783</v>
          </cell>
          <cell r="CZ255">
            <v>5116.2</v>
          </cell>
        </row>
        <row r="256">
          <cell r="N256">
            <v>6414</v>
          </cell>
          <cell r="V256">
            <v>1696.0000000000582</v>
          </cell>
          <cell r="Z256">
            <v>2928.0000000001746</v>
          </cell>
          <cell r="CY256">
            <v>641</v>
          </cell>
          <cell r="CZ256">
            <v>5085.2</v>
          </cell>
        </row>
        <row r="257">
          <cell r="N257">
            <v>6736</v>
          </cell>
          <cell r="V257">
            <v>2008.0000000001746</v>
          </cell>
          <cell r="Z257">
            <v>2975.999999999476</v>
          </cell>
          <cell r="CY257">
            <v>653</v>
          </cell>
          <cell r="CZ257">
            <v>5395.2</v>
          </cell>
        </row>
        <row r="258">
          <cell r="N258">
            <v>6758</v>
          </cell>
          <cell r="V258">
            <v>1943.9999999999418</v>
          </cell>
          <cell r="Z258">
            <v>2988.0000000001746</v>
          </cell>
          <cell r="CY258">
            <v>680</v>
          </cell>
          <cell r="CZ258">
            <v>5390.2</v>
          </cell>
        </row>
        <row r="259">
          <cell r="N259">
            <v>6769</v>
          </cell>
          <cell r="V259">
            <v>1920</v>
          </cell>
          <cell r="Z259">
            <v>3180</v>
          </cell>
          <cell r="CY259">
            <v>649</v>
          </cell>
          <cell r="CZ259">
            <v>5432.2</v>
          </cell>
        </row>
        <row r="260">
          <cell r="N260">
            <v>5917</v>
          </cell>
          <cell r="V260">
            <v>1856.0000000000582</v>
          </cell>
          <cell r="Z260">
            <v>3348.0000000001746</v>
          </cell>
          <cell r="CY260">
            <v>455</v>
          </cell>
          <cell r="CZ260">
            <v>4774.2</v>
          </cell>
        </row>
        <row r="261">
          <cell r="N261">
            <v>5659</v>
          </cell>
          <cell r="V261">
            <v>1651.9999999998254</v>
          </cell>
          <cell r="Z261">
            <v>2303.9999999996508</v>
          </cell>
          <cell r="CY261">
            <v>478</v>
          </cell>
          <cell r="CZ261">
            <v>4493.2</v>
          </cell>
        </row>
        <row r="262">
          <cell r="N262">
            <v>160513</v>
          </cell>
          <cell r="V262">
            <v>56823.99999999994</v>
          </cell>
          <cell r="Z262">
            <v>59651.999999999825</v>
          </cell>
          <cell r="CY262">
            <v>16263</v>
          </cell>
          <cell r="CZ262">
            <v>122928.19999999995</v>
          </cell>
        </row>
        <row r="263">
          <cell r="N263">
            <v>6563</v>
          </cell>
          <cell r="V263">
            <v>1803.9999999999418</v>
          </cell>
          <cell r="Z263">
            <v>3144.000000000524</v>
          </cell>
          <cell r="CY263">
            <v>568</v>
          </cell>
          <cell r="CZ263">
            <v>5307.2</v>
          </cell>
        </row>
        <row r="264">
          <cell r="N264">
            <v>6630</v>
          </cell>
          <cell r="V264">
            <v>1872.0000000001164</v>
          </cell>
          <cell r="Z264">
            <v>2820</v>
          </cell>
          <cell r="CY264">
            <v>579</v>
          </cell>
          <cell r="CZ264">
            <v>5363.2</v>
          </cell>
        </row>
        <row r="265">
          <cell r="N265">
            <v>6505</v>
          </cell>
          <cell r="V265">
            <v>1843.9999999999418</v>
          </cell>
          <cell r="Z265">
            <v>2868.0000000001746</v>
          </cell>
          <cell r="CY265">
            <v>571</v>
          </cell>
          <cell r="CZ265">
            <v>5246.2</v>
          </cell>
        </row>
        <row r="266">
          <cell r="N266">
            <v>6499</v>
          </cell>
          <cell r="V266">
            <v>1940</v>
          </cell>
          <cell r="Z266">
            <v>2820</v>
          </cell>
          <cell r="CY266">
            <v>574</v>
          </cell>
          <cell r="CZ266">
            <v>5237.2</v>
          </cell>
        </row>
        <row r="267">
          <cell r="N267">
            <v>6204</v>
          </cell>
          <cell r="V267">
            <v>1856.0000000000582</v>
          </cell>
          <cell r="Z267">
            <v>2651.9999999998254</v>
          </cell>
          <cell r="CY267">
            <v>466</v>
          </cell>
          <cell r="CZ267">
            <v>5050.2</v>
          </cell>
        </row>
        <row r="268">
          <cell r="N268">
            <v>2814</v>
          </cell>
          <cell r="V268">
            <v>1763.9999999999418</v>
          </cell>
          <cell r="Z268">
            <v>228.00000000017462</v>
          </cell>
          <cell r="CY268">
            <v>466</v>
          </cell>
          <cell r="CZ268">
            <v>1660.2</v>
          </cell>
        </row>
        <row r="269">
          <cell r="N269">
            <v>2822</v>
          </cell>
          <cell r="V269">
            <v>1883.9999999999418</v>
          </cell>
          <cell r="Z269">
            <v>311.9999999998254</v>
          </cell>
          <cell r="CY269">
            <v>380</v>
          </cell>
          <cell r="CZ269">
            <v>1754.2</v>
          </cell>
        </row>
        <row r="270">
          <cell r="N270">
            <v>3415</v>
          </cell>
          <cell r="V270">
            <v>1908.0000000001746</v>
          </cell>
          <cell r="Z270">
            <v>35.99999999947613</v>
          </cell>
          <cell r="CY270">
            <v>533</v>
          </cell>
          <cell r="CZ270">
            <v>2194.2</v>
          </cell>
        </row>
        <row r="271">
          <cell r="N271">
            <v>3691</v>
          </cell>
          <cell r="V271">
            <v>1951.9999999998254</v>
          </cell>
          <cell r="Z271">
            <v>24.00000000052387</v>
          </cell>
          <cell r="CY271">
            <v>533</v>
          </cell>
          <cell r="CZ271">
            <v>2470.2</v>
          </cell>
        </row>
        <row r="272">
          <cell r="N272">
            <v>3491</v>
          </cell>
          <cell r="V272">
            <v>1896.0000000000582</v>
          </cell>
          <cell r="Z272">
            <v>60</v>
          </cell>
          <cell r="CY272">
            <v>501</v>
          </cell>
          <cell r="CZ272">
            <v>2302.2</v>
          </cell>
        </row>
        <row r="273">
          <cell r="N273">
            <v>3648.0000000008295</v>
          </cell>
          <cell r="V273">
            <v>1936.0000000000582</v>
          </cell>
          <cell r="Z273">
            <v>35.99999999947613</v>
          </cell>
          <cell r="CY273">
            <v>511</v>
          </cell>
          <cell r="CZ273">
            <v>2449.2000000008293</v>
          </cell>
        </row>
        <row r="274">
          <cell r="N274">
            <v>3305.9999999995853</v>
          </cell>
          <cell r="V274">
            <v>1720</v>
          </cell>
          <cell r="Z274">
            <v>48.00000000017462</v>
          </cell>
          <cell r="CY274">
            <v>513</v>
          </cell>
          <cell r="CZ274">
            <v>2105.199999999585</v>
          </cell>
        </row>
        <row r="275">
          <cell r="N275">
            <v>4674.000000000415</v>
          </cell>
          <cell r="V275">
            <v>1980</v>
          </cell>
          <cell r="Z275">
            <v>984.0000000005239</v>
          </cell>
          <cell r="CY275">
            <v>458</v>
          </cell>
          <cell r="CZ275">
            <v>3528.2000000004145</v>
          </cell>
        </row>
        <row r="276">
          <cell r="N276">
            <v>5700</v>
          </cell>
          <cell r="V276">
            <v>1700</v>
          </cell>
          <cell r="Z276">
            <v>2795.999999999476</v>
          </cell>
          <cell r="CY276">
            <v>474</v>
          </cell>
          <cell r="CZ276">
            <v>4538.2</v>
          </cell>
        </row>
        <row r="277">
          <cell r="N277">
            <v>0</v>
          </cell>
          <cell r="V277">
            <v>0</v>
          </cell>
          <cell r="Z277">
            <v>0</v>
          </cell>
          <cell r="CY277">
            <v>0</v>
          </cell>
          <cell r="CZ277">
            <v>0</v>
          </cell>
        </row>
        <row r="278">
          <cell r="N278">
            <v>0</v>
          </cell>
          <cell r="V278">
            <v>0</v>
          </cell>
          <cell r="Z278">
            <v>0</v>
          </cell>
          <cell r="CY278">
            <v>0</v>
          </cell>
          <cell r="CZ278">
            <v>0</v>
          </cell>
        </row>
        <row r="279">
          <cell r="N279">
            <v>0</v>
          </cell>
          <cell r="V279">
            <v>0</v>
          </cell>
          <cell r="Z279">
            <v>0</v>
          </cell>
          <cell r="CY279">
            <v>0</v>
          </cell>
          <cell r="CZ279">
            <v>0</v>
          </cell>
        </row>
        <row r="280">
          <cell r="N280">
            <v>0</v>
          </cell>
          <cell r="V280">
            <v>0</v>
          </cell>
          <cell r="Z280">
            <v>0</v>
          </cell>
          <cell r="CY280">
            <v>0</v>
          </cell>
          <cell r="CZ280">
            <v>0</v>
          </cell>
        </row>
        <row r="281">
          <cell r="N281">
            <v>0</v>
          </cell>
          <cell r="V281">
            <v>0</v>
          </cell>
          <cell r="Z281">
            <v>0</v>
          </cell>
          <cell r="CY281">
            <v>0</v>
          </cell>
          <cell r="CZ281">
            <v>0</v>
          </cell>
        </row>
        <row r="282">
          <cell r="N282">
            <v>0</v>
          </cell>
          <cell r="V282">
            <v>0</v>
          </cell>
          <cell r="Z282">
            <v>0</v>
          </cell>
          <cell r="CY282">
            <v>0</v>
          </cell>
          <cell r="CZ282">
            <v>0</v>
          </cell>
        </row>
        <row r="283">
          <cell r="N283">
            <v>0</v>
          </cell>
          <cell r="V283">
            <v>0</v>
          </cell>
          <cell r="Z283">
            <v>0</v>
          </cell>
          <cell r="CY283">
            <v>0</v>
          </cell>
          <cell r="CZ283">
            <v>0</v>
          </cell>
        </row>
        <row r="284">
          <cell r="N284">
            <v>0</v>
          </cell>
          <cell r="V284">
            <v>0</v>
          </cell>
          <cell r="Z284">
            <v>0</v>
          </cell>
          <cell r="CY284">
            <v>0</v>
          </cell>
          <cell r="CZ284">
            <v>0</v>
          </cell>
        </row>
        <row r="285">
          <cell r="N285">
            <v>0</v>
          </cell>
          <cell r="V285">
            <v>0</v>
          </cell>
          <cell r="Z285">
            <v>0</v>
          </cell>
          <cell r="CY285">
            <v>0</v>
          </cell>
          <cell r="CZ285">
            <v>0</v>
          </cell>
        </row>
        <row r="286">
          <cell r="N286">
            <v>0</v>
          </cell>
          <cell r="V286">
            <v>0</v>
          </cell>
          <cell r="Z286">
            <v>0</v>
          </cell>
          <cell r="CY286">
            <v>0</v>
          </cell>
          <cell r="CZ286">
            <v>0</v>
          </cell>
        </row>
        <row r="287">
          <cell r="N287">
            <v>0</v>
          </cell>
          <cell r="V287">
            <v>0</v>
          </cell>
          <cell r="Z287">
            <v>0</v>
          </cell>
          <cell r="CY287">
            <v>0</v>
          </cell>
          <cell r="CZ287">
            <v>0</v>
          </cell>
        </row>
        <row r="288">
          <cell r="N288">
            <v>0</v>
          </cell>
          <cell r="V288">
            <v>0</v>
          </cell>
          <cell r="Z288">
            <v>0</v>
          </cell>
          <cell r="CY288">
            <v>0</v>
          </cell>
          <cell r="CZ288">
            <v>0</v>
          </cell>
        </row>
        <row r="289">
          <cell r="N289">
            <v>0</v>
          </cell>
          <cell r="V289">
            <v>0</v>
          </cell>
          <cell r="Z289">
            <v>0</v>
          </cell>
          <cell r="CY289">
            <v>0</v>
          </cell>
          <cell r="CZ289">
            <v>0</v>
          </cell>
        </row>
        <row r="290">
          <cell r="N290">
            <v>0</v>
          </cell>
          <cell r="V290">
            <v>0</v>
          </cell>
          <cell r="Z290">
            <v>0</v>
          </cell>
          <cell r="CY290">
            <v>0</v>
          </cell>
          <cell r="CZ290">
            <v>0</v>
          </cell>
        </row>
        <row r="291">
          <cell r="N291">
            <v>0</v>
          </cell>
          <cell r="V291">
            <v>0</v>
          </cell>
          <cell r="Z291">
            <v>0</v>
          </cell>
          <cell r="CY291">
            <v>0</v>
          </cell>
          <cell r="CZ291">
            <v>0</v>
          </cell>
        </row>
        <row r="292">
          <cell r="N292">
            <v>0</v>
          </cell>
          <cell r="V292">
            <v>0</v>
          </cell>
          <cell r="Z292">
            <v>0</v>
          </cell>
          <cell r="CY292">
            <v>0</v>
          </cell>
          <cell r="CZ292">
            <v>0</v>
          </cell>
        </row>
        <row r="293">
          <cell r="N293">
            <v>65962.00000000083</v>
          </cell>
          <cell r="V293">
            <v>26056.00000000006</v>
          </cell>
          <cell r="Z293">
            <v>18828.000000000175</v>
          </cell>
          <cell r="CY293">
            <v>7127</v>
          </cell>
          <cell r="CZ293">
            <v>49205.80000000082</v>
          </cell>
        </row>
        <row r="294">
          <cell r="N294">
            <v>0</v>
          </cell>
          <cell r="V294">
            <v>0</v>
          </cell>
          <cell r="Z294">
            <v>0</v>
          </cell>
          <cell r="CY294">
            <v>0</v>
          </cell>
          <cell r="CZ294">
            <v>0</v>
          </cell>
        </row>
        <row r="295">
          <cell r="N295">
            <v>0</v>
          </cell>
          <cell r="V295">
            <v>0</v>
          </cell>
          <cell r="Z295">
            <v>0</v>
          </cell>
          <cell r="CY295">
            <v>0</v>
          </cell>
          <cell r="CZ295">
            <v>0</v>
          </cell>
        </row>
        <row r="296">
          <cell r="N296">
            <v>0</v>
          </cell>
          <cell r="V296">
            <v>0</v>
          </cell>
          <cell r="Z296">
            <v>0</v>
          </cell>
          <cell r="CY296">
            <v>0</v>
          </cell>
          <cell r="CZ296">
            <v>0</v>
          </cell>
        </row>
        <row r="297">
          <cell r="N297">
            <v>0</v>
          </cell>
          <cell r="V297">
            <v>0</v>
          </cell>
          <cell r="Z297">
            <v>0</v>
          </cell>
          <cell r="CY297">
            <v>0</v>
          </cell>
          <cell r="CZ297">
            <v>0</v>
          </cell>
        </row>
        <row r="298">
          <cell r="N298">
            <v>0</v>
          </cell>
          <cell r="V298">
            <v>0</v>
          </cell>
          <cell r="Z298">
            <v>0</v>
          </cell>
          <cell r="CY298">
            <v>0</v>
          </cell>
          <cell r="CZ298">
            <v>0</v>
          </cell>
        </row>
        <row r="299">
          <cell r="N299">
            <v>0</v>
          </cell>
          <cell r="V299">
            <v>0</v>
          </cell>
          <cell r="Z299">
            <v>0</v>
          </cell>
          <cell r="CY299">
            <v>0</v>
          </cell>
          <cell r="CZ299">
            <v>0</v>
          </cell>
        </row>
        <row r="300">
          <cell r="N300">
            <v>0</v>
          </cell>
          <cell r="V300">
            <v>0</v>
          </cell>
          <cell r="Z300">
            <v>0</v>
          </cell>
          <cell r="CY300">
            <v>0</v>
          </cell>
          <cell r="CZ300">
            <v>0</v>
          </cell>
        </row>
        <row r="301">
          <cell r="N301">
            <v>0</v>
          </cell>
          <cell r="V301">
            <v>0</v>
          </cell>
          <cell r="Z301">
            <v>0</v>
          </cell>
          <cell r="CY301">
            <v>0</v>
          </cell>
          <cell r="CZ301">
            <v>0</v>
          </cell>
        </row>
        <row r="302">
          <cell r="N302">
            <v>0</v>
          </cell>
          <cell r="V302">
            <v>0</v>
          </cell>
          <cell r="Z302">
            <v>0</v>
          </cell>
          <cell r="CY302">
            <v>0</v>
          </cell>
          <cell r="CZ302">
            <v>0</v>
          </cell>
        </row>
        <row r="303">
          <cell r="N303">
            <v>0</v>
          </cell>
          <cell r="V303">
            <v>0</v>
          </cell>
          <cell r="Z303">
            <v>0</v>
          </cell>
          <cell r="CY303">
            <v>0</v>
          </cell>
          <cell r="CZ303">
            <v>0</v>
          </cell>
        </row>
        <row r="304">
          <cell r="N304">
            <v>0</v>
          </cell>
          <cell r="V304">
            <v>0</v>
          </cell>
          <cell r="Z304">
            <v>0</v>
          </cell>
          <cell r="CY304">
            <v>0</v>
          </cell>
          <cell r="CZ304">
            <v>0</v>
          </cell>
        </row>
        <row r="305">
          <cell r="N305">
            <v>0</v>
          </cell>
          <cell r="V305">
            <v>0</v>
          </cell>
          <cell r="Z305">
            <v>0</v>
          </cell>
          <cell r="CY305">
            <v>0</v>
          </cell>
          <cell r="CZ305">
            <v>0</v>
          </cell>
        </row>
        <row r="306">
          <cell r="N306">
            <v>0</v>
          </cell>
          <cell r="V306">
            <v>0</v>
          </cell>
          <cell r="Z306">
            <v>0</v>
          </cell>
          <cell r="CY306">
            <v>0</v>
          </cell>
          <cell r="CZ306">
            <v>0</v>
          </cell>
        </row>
        <row r="307">
          <cell r="N307">
            <v>0</v>
          </cell>
          <cell r="V307">
            <v>0</v>
          </cell>
          <cell r="Z307">
            <v>0</v>
          </cell>
          <cell r="CY307">
            <v>0</v>
          </cell>
          <cell r="CZ307">
            <v>0</v>
          </cell>
        </row>
        <row r="308">
          <cell r="N308">
            <v>0</v>
          </cell>
          <cell r="V308">
            <v>0</v>
          </cell>
          <cell r="Z308">
            <v>0</v>
          </cell>
          <cell r="CY308">
            <v>0</v>
          </cell>
          <cell r="CZ308">
            <v>0</v>
          </cell>
        </row>
        <row r="309">
          <cell r="N309">
            <v>0</v>
          </cell>
          <cell r="V309">
            <v>0</v>
          </cell>
          <cell r="Z309">
            <v>0</v>
          </cell>
          <cell r="CY309">
            <v>0</v>
          </cell>
          <cell r="CZ309">
            <v>0</v>
          </cell>
        </row>
        <row r="310">
          <cell r="N310">
            <v>0</v>
          </cell>
          <cell r="V310">
            <v>0</v>
          </cell>
          <cell r="Z310">
            <v>0</v>
          </cell>
          <cell r="CY310">
            <v>0</v>
          </cell>
          <cell r="CZ310">
            <v>0</v>
          </cell>
        </row>
        <row r="311">
          <cell r="N311">
            <v>0</v>
          </cell>
          <cell r="V311">
            <v>0</v>
          </cell>
          <cell r="Z311">
            <v>0</v>
          </cell>
          <cell r="CY311">
            <v>0</v>
          </cell>
          <cell r="CZ311">
            <v>0</v>
          </cell>
        </row>
        <row r="312">
          <cell r="N312">
            <v>0</v>
          </cell>
          <cell r="V312">
            <v>0</v>
          </cell>
          <cell r="Z312">
            <v>0</v>
          </cell>
          <cell r="CY312">
            <v>0</v>
          </cell>
          <cell r="CZ312">
            <v>0</v>
          </cell>
        </row>
        <row r="313">
          <cell r="N313">
            <v>0</v>
          </cell>
          <cell r="V313">
            <v>0</v>
          </cell>
          <cell r="Z313">
            <v>0</v>
          </cell>
          <cell r="CY313">
            <v>0</v>
          </cell>
          <cell r="CZ313">
            <v>0</v>
          </cell>
        </row>
        <row r="314">
          <cell r="N314">
            <v>0</v>
          </cell>
          <cell r="V314">
            <v>0</v>
          </cell>
          <cell r="Z314">
            <v>0</v>
          </cell>
          <cell r="CY314">
            <v>0</v>
          </cell>
          <cell r="CZ314">
            <v>0</v>
          </cell>
        </row>
        <row r="315">
          <cell r="N315">
            <v>0</v>
          </cell>
          <cell r="V315">
            <v>0</v>
          </cell>
          <cell r="Z315">
            <v>0</v>
          </cell>
          <cell r="CY315">
            <v>0</v>
          </cell>
          <cell r="CZ315">
            <v>0</v>
          </cell>
        </row>
        <row r="316">
          <cell r="N316">
            <v>0</v>
          </cell>
          <cell r="V316">
            <v>0</v>
          </cell>
          <cell r="Z316">
            <v>0</v>
          </cell>
          <cell r="CY316">
            <v>0</v>
          </cell>
          <cell r="CZ316">
            <v>0</v>
          </cell>
        </row>
        <row r="317">
          <cell r="N317">
            <v>0</v>
          </cell>
          <cell r="V317">
            <v>0</v>
          </cell>
          <cell r="Z317">
            <v>0</v>
          </cell>
          <cell r="CY317">
            <v>0</v>
          </cell>
          <cell r="CZ317">
            <v>0</v>
          </cell>
        </row>
        <row r="318">
          <cell r="N318">
            <v>0</v>
          </cell>
          <cell r="V318">
            <v>0</v>
          </cell>
          <cell r="Z318">
            <v>0</v>
          </cell>
          <cell r="CY318">
            <v>0</v>
          </cell>
          <cell r="CZ318">
            <v>0</v>
          </cell>
        </row>
        <row r="319">
          <cell r="N319">
            <v>0</v>
          </cell>
          <cell r="V319">
            <v>0</v>
          </cell>
          <cell r="Z319">
            <v>0</v>
          </cell>
          <cell r="CY319">
            <v>0</v>
          </cell>
          <cell r="CZ319">
            <v>0</v>
          </cell>
        </row>
        <row r="320">
          <cell r="N320">
            <v>0</v>
          </cell>
          <cell r="V320">
            <v>0</v>
          </cell>
          <cell r="Z320">
            <v>0</v>
          </cell>
          <cell r="CY320">
            <v>0</v>
          </cell>
          <cell r="CZ320">
            <v>0</v>
          </cell>
        </row>
        <row r="321">
          <cell r="N321">
            <v>0</v>
          </cell>
          <cell r="V321">
            <v>0</v>
          </cell>
          <cell r="Z321">
            <v>0</v>
          </cell>
          <cell r="CY321">
            <v>0</v>
          </cell>
          <cell r="CZ321">
            <v>0</v>
          </cell>
        </row>
        <row r="322">
          <cell r="N322">
            <v>0</v>
          </cell>
          <cell r="V322">
            <v>0</v>
          </cell>
          <cell r="Z322">
            <v>0</v>
          </cell>
          <cell r="CY322">
            <v>0</v>
          </cell>
          <cell r="CZ322">
            <v>0</v>
          </cell>
        </row>
        <row r="323">
          <cell r="N323">
            <v>0</v>
          </cell>
          <cell r="V323">
            <v>0</v>
          </cell>
          <cell r="Z323">
            <v>0</v>
          </cell>
          <cell r="CY323">
            <v>0</v>
          </cell>
          <cell r="CZ323">
            <v>0</v>
          </cell>
        </row>
        <row r="324">
          <cell r="N324">
            <v>0</v>
          </cell>
          <cell r="V324">
            <v>0</v>
          </cell>
          <cell r="Z324">
            <v>0</v>
          </cell>
          <cell r="CY324">
            <v>0</v>
          </cell>
          <cell r="CZ324">
            <v>0</v>
          </cell>
        </row>
        <row r="325">
          <cell r="N325">
            <v>0</v>
          </cell>
          <cell r="V325">
            <v>0</v>
          </cell>
          <cell r="Z325">
            <v>0</v>
          </cell>
          <cell r="CY325">
            <v>0</v>
          </cell>
          <cell r="CZ325">
            <v>0</v>
          </cell>
        </row>
        <row r="326">
          <cell r="N326">
            <v>2963.999999998341</v>
          </cell>
          <cell r="V326">
            <v>0</v>
          </cell>
          <cell r="Z326">
            <v>0</v>
          </cell>
          <cell r="CY326">
            <v>445</v>
          </cell>
          <cell r="CZ326">
            <v>1766.2</v>
          </cell>
        </row>
        <row r="327">
          <cell r="N327">
            <v>2850</v>
          </cell>
          <cell r="V327">
            <v>0</v>
          </cell>
          <cell r="Z327">
            <v>0</v>
          </cell>
          <cell r="CY327">
            <v>403</v>
          </cell>
          <cell r="CZ327">
            <v>1833.2</v>
          </cell>
        </row>
        <row r="328">
          <cell r="N328">
            <v>2964.0000000004147</v>
          </cell>
          <cell r="V328">
            <v>0</v>
          </cell>
          <cell r="Z328">
            <v>0</v>
          </cell>
          <cell r="CY328">
            <v>403</v>
          </cell>
          <cell r="CZ328">
            <v>1822.2</v>
          </cell>
        </row>
        <row r="329">
          <cell r="N329">
            <v>3534.0000000004147</v>
          </cell>
          <cell r="V329">
            <v>0</v>
          </cell>
          <cell r="Z329">
            <v>0</v>
          </cell>
          <cell r="CY329">
            <v>421</v>
          </cell>
          <cell r="CZ329">
            <v>2449.2</v>
          </cell>
        </row>
        <row r="330">
          <cell r="N330">
            <v>3420</v>
          </cell>
          <cell r="V330">
            <v>0</v>
          </cell>
          <cell r="Z330">
            <v>0</v>
          </cell>
          <cell r="CY330">
            <v>501</v>
          </cell>
          <cell r="CZ330">
            <v>2308.2</v>
          </cell>
        </row>
        <row r="331">
          <cell r="N331">
            <v>0</v>
          </cell>
          <cell r="V331">
            <v>0</v>
          </cell>
          <cell r="Z331">
            <v>0</v>
          </cell>
          <cell r="CY331">
            <v>487</v>
          </cell>
          <cell r="CZ331">
            <v>2425.2</v>
          </cell>
        </row>
        <row r="332">
          <cell r="N332">
            <v>0</v>
          </cell>
          <cell r="V332">
            <v>0</v>
          </cell>
          <cell r="Z332">
            <v>0</v>
          </cell>
          <cell r="CY332">
            <v>487</v>
          </cell>
          <cell r="CZ332">
            <v>1985.1999999999998</v>
          </cell>
        </row>
        <row r="333">
          <cell r="N333">
            <v>0</v>
          </cell>
          <cell r="V333">
            <v>0</v>
          </cell>
          <cell r="Z333">
            <v>0</v>
          </cell>
          <cell r="CY333">
            <v>422</v>
          </cell>
          <cell r="CZ333">
            <v>1694.2</v>
          </cell>
        </row>
        <row r="334">
          <cell r="N334">
            <v>0</v>
          </cell>
          <cell r="V334">
            <v>0</v>
          </cell>
          <cell r="Z334">
            <v>0</v>
          </cell>
          <cell r="CY334">
            <v>422</v>
          </cell>
          <cell r="CZ334">
            <v>1928.1999999999998</v>
          </cell>
        </row>
        <row r="335">
          <cell r="N335">
            <v>0</v>
          </cell>
          <cell r="V335">
            <v>0</v>
          </cell>
          <cell r="Z335">
            <v>0</v>
          </cell>
          <cell r="CY335">
            <v>529</v>
          </cell>
          <cell r="CZ335">
            <v>4256.2</v>
          </cell>
        </row>
        <row r="336">
          <cell r="N336">
            <v>0</v>
          </cell>
          <cell r="V336">
            <v>0</v>
          </cell>
          <cell r="Z336">
            <v>0</v>
          </cell>
          <cell r="CY336">
            <v>653</v>
          </cell>
          <cell r="CZ336">
            <v>4591.2</v>
          </cell>
        </row>
        <row r="337">
          <cell r="N337">
            <v>0</v>
          </cell>
          <cell r="V337">
            <v>0</v>
          </cell>
          <cell r="Z337">
            <v>0</v>
          </cell>
          <cell r="CY337">
            <v>564</v>
          </cell>
          <cell r="CZ337">
            <v>5023.2</v>
          </cell>
        </row>
        <row r="338">
          <cell r="N338">
            <v>0</v>
          </cell>
          <cell r="V338">
            <v>0</v>
          </cell>
          <cell r="Z338">
            <v>0</v>
          </cell>
          <cell r="CY338">
            <v>612</v>
          </cell>
          <cell r="CZ338">
            <v>4744.2</v>
          </cell>
        </row>
        <row r="339">
          <cell r="N339">
            <v>0</v>
          </cell>
          <cell r="V339">
            <v>0</v>
          </cell>
          <cell r="Z339">
            <v>0</v>
          </cell>
          <cell r="CY339">
            <v>650</v>
          </cell>
          <cell r="CZ339">
            <v>4998.2</v>
          </cell>
        </row>
        <row r="340">
          <cell r="N340">
            <v>0</v>
          </cell>
          <cell r="V340">
            <v>0</v>
          </cell>
          <cell r="Z340">
            <v>0</v>
          </cell>
          <cell r="CY340">
            <v>570</v>
          </cell>
          <cell r="CZ340">
            <v>4369.2</v>
          </cell>
        </row>
        <row r="341">
          <cell r="N341">
            <v>0</v>
          </cell>
          <cell r="V341">
            <v>0</v>
          </cell>
          <cell r="Z341">
            <v>0</v>
          </cell>
          <cell r="CY341">
            <v>581</v>
          </cell>
          <cell r="CZ341">
            <v>4566.2</v>
          </cell>
        </row>
        <row r="342">
          <cell r="N342">
            <v>0</v>
          </cell>
          <cell r="V342">
            <v>0</v>
          </cell>
          <cell r="Z342">
            <v>0</v>
          </cell>
          <cell r="CY342">
            <v>595</v>
          </cell>
          <cell r="CZ342">
            <v>4505.2</v>
          </cell>
        </row>
        <row r="343">
          <cell r="N343">
            <v>0</v>
          </cell>
          <cell r="V343">
            <v>0</v>
          </cell>
          <cell r="Z343">
            <v>0</v>
          </cell>
          <cell r="CY343">
            <v>647</v>
          </cell>
          <cell r="CZ343">
            <v>5056.2</v>
          </cell>
        </row>
        <row r="344">
          <cell r="N344">
            <v>0</v>
          </cell>
          <cell r="V344">
            <v>0</v>
          </cell>
          <cell r="Z344">
            <v>0</v>
          </cell>
          <cell r="CY344">
            <v>647</v>
          </cell>
          <cell r="CZ344">
            <v>5011.2</v>
          </cell>
        </row>
        <row r="345">
          <cell r="N345">
            <v>0</v>
          </cell>
          <cell r="V345">
            <v>0</v>
          </cell>
          <cell r="Z345">
            <v>0</v>
          </cell>
          <cell r="CY345">
            <v>648</v>
          </cell>
          <cell r="CZ345">
            <v>4841.2</v>
          </cell>
        </row>
        <row r="346">
          <cell r="N346">
            <v>0</v>
          </cell>
          <cell r="V346">
            <v>0</v>
          </cell>
          <cell r="Z346">
            <v>0</v>
          </cell>
          <cell r="CY346">
            <v>643</v>
          </cell>
          <cell r="CZ346">
            <v>4542.2</v>
          </cell>
        </row>
        <row r="347">
          <cell r="N347">
            <v>0</v>
          </cell>
          <cell r="V347">
            <v>0</v>
          </cell>
          <cell r="Z347">
            <v>0</v>
          </cell>
          <cell r="CY347">
            <v>601</v>
          </cell>
          <cell r="CZ347">
            <v>4606.2</v>
          </cell>
        </row>
        <row r="348">
          <cell r="N348">
            <v>0</v>
          </cell>
          <cell r="V348">
            <v>0</v>
          </cell>
          <cell r="Z348">
            <v>0</v>
          </cell>
          <cell r="CY348">
            <v>626</v>
          </cell>
          <cell r="CZ348">
            <v>4263.2</v>
          </cell>
        </row>
        <row r="349">
          <cell r="N349">
            <v>0</v>
          </cell>
          <cell r="V349">
            <v>0</v>
          </cell>
          <cell r="Z349">
            <v>0</v>
          </cell>
          <cell r="CY349">
            <v>626</v>
          </cell>
          <cell r="CZ349">
            <v>4935.2</v>
          </cell>
        </row>
        <row r="350">
          <cell r="N350">
            <v>0</v>
          </cell>
          <cell r="V350">
            <v>0</v>
          </cell>
          <cell r="Z350">
            <v>0</v>
          </cell>
          <cell r="CY350">
            <v>701</v>
          </cell>
          <cell r="CZ350">
            <v>5192.2</v>
          </cell>
        </row>
        <row r="351">
          <cell r="N351">
            <v>0</v>
          </cell>
          <cell r="V351">
            <v>0</v>
          </cell>
          <cell r="Z351">
            <v>0</v>
          </cell>
          <cell r="CY351">
            <v>743</v>
          </cell>
          <cell r="CZ351">
            <v>5084.2</v>
          </cell>
        </row>
        <row r="352">
          <cell r="N352">
            <v>0</v>
          </cell>
          <cell r="V352">
            <v>0</v>
          </cell>
          <cell r="Z352">
            <v>0</v>
          </cell>
          <cell r="CY352">
            <v>650</v>
          </cell>
          <cell r="CZ352">
            <v>5181.2</v>
          </cell>
        </row>
        <row r="353">
          <cell r="N353">
            <v>0</v>
          </cell>
          <cell r="V353">
            <v>0</v>
          </cell>
          <cell r="Z353">
            <v>0</v>
          </cell>
          <cell r="CY353">
            <v>623</v>
          </cell>
          <cell r="CZ353">
            <v>4720.2</v>
          </cell>
        </row>
        <row r="354">
          <cell r="N354">
            <v>0</v>
          </cell>
          <cell r="V354">
            <v>0</v>
          </cell>
          <cell r="Z354">
            <v>0</v>
          </cell>
          <cell r="CY354">
            <v>603</v>
          </cell>
          <cell r="CZ354">
            <v>4602.2</v>
          </cell>
        </row>
        <row r="355">
          <cell r="N355">
            <v>0</v>
          </cell>
          <cell r="V355">
            <v>0</v>
          </cell>
          <cell r="Z355">
            <v>0</v>
          </cell>
          <cell r="CY355">
            <v>604</v>
          </cell>
          <cell r="CZ355">
            <v>4414.2</v>
          </cell>
        </row>
        <row r="356">
          <cell r="N356">
            <v>0</v>
          </cell>
          <cell r="V356">
            <v>0</v>
          </cell>
          <cell r="Z356">
            <v>0</v>
          </cell>
          <cell r="CY356">
            <v>0</v>
          </cell>
          <cell r="CZ356">
            <v>0</v>
          </cell>
        </row>
        <row r="357">
          <cell r="N357">
            <v>6247</v>
          </cell>
          <cell r="V357">
            <v>0</v>
          </cell>
          <cell r="Z357">
            <v>0</v>
          </cell>
          <cell r="CY357">
            <v>627</v>
          </cell>
          <cell r="CZ357">
            <v>4932.2</v>
          </cell>
        </row>
        <row r="358">
          <cell r="N358">
            <v>6509</v>
          </cell>
          <cell r="V358">
            <v>0</v>
          </cell>
          <cell r="Z358">
            <v>0</v>
          </cell>
          <cell r="CY358">
            <v>669</v>
          </cell>
          <cell r="CZ358">
            <v>5152.2</v>
          </cell>
        </row>
        <row r="359">
          <cell r="N359">
            <v>6523</v>
          </cell>
          <cell r="V359">
            <v>0</v>
          </cell>
          <cell r="Z359">
            <v>0</v>
          </cell>
          <cell r="CY359">
            <v>714</v>
          </cell>
          <cell r="CZ359">
            <v>5121.2</v>
          </cell>
        </row>
        <row r="360">
          <cell r="N360">
            <v>6485</v>
          </cell>
          <cell r="V360">
            <v>0</v>
          </cell>
          <cell r="Z360">
            <v>0</v>
          </cell>
          <cell r="CY360">
            <v>698</v>
          </cell>
          <cell r="CZ360">
            <v>5099.2</v>
          </cell>
        </row>
        <row r="361">
          <cell r="N361">
            <v>6348</v>
          </cell>
          <cell r="V361">
            <v>0</v>
          </cell>
          <cell r="Z361">
            <v>0</v>
          </cell>
          <cell r="CY361">
            <v>648</v>
          </cell>
          <cell r="CZ361">
            <v>5012.2</v>
          </cell>
        </row>
        <row r="362">
          <cell r="N362">
            <v>5841</v>
          </cell>
          <cell r="V362">
            <v>0</v>
          </cell>
          <cell r="Z362">
            <v>0</v>
          </cell>
          <cell r="CY362">
            <v>649</v>
          </cell>
          <cell r="CZ362">
            <v>4504.2</v>
          </cell>
        </row>
        <row r="363">
          <cell r="N363">
            <v>5778</v>
          </cell>
          <cell r="V363">
            <v>0</v>
          </cell>
          <cell r="Z363">
            <v>0</v>
          </cell>
          <cell r="CY363">
            <v>630</v>
          </cell>
          <cell r="CZ363">
            <v>4460.2</v>
          </cell>
        </row>
        <row r="364">
          <cell r="N364">
            <v>5702</v>
          </cell>
          <cell r="V364">
            <v>0</v>
          </cell>
          <cell r="Z364">
            <v>0</v>
          </cell>
          <cell r="CY364">
            <v>615</v>
          </cell>
          <cell r="CZ364">
            <v>4399.2</v>
          </cell>
        </row>
        <row r="365">
          <cell r="N365">
            <v>6622</v>
          </cell>
          <cell r="V365">
            <v>0</v>
          </cell>
          <cell r="Z365">
            <v>0</v>
          </cell>
          <cell r="CY365">
            <v>659</v>
          </cell>
          <cell r="CZ365">
            <v>5275.2</v>
          </cell>
        </row>
        <row r="366">
          <cell r="N366">
            <v>6438</v>
          </cell>
          <cell r="V366">
            <v>0</v>
          </cell>
          <cell r="Z366">
            <v>0</v>
          </cell>
          <cell r="CY366">
            <v>738</v>
          </cell>
          <cell r="CZ366">
            <v>5012.2</v>
          </cell>
        </row>
        <row r="367">
          <cell r="N367">
            <v>6127</v>
          </cell>
          <cell r="V367">
            <v>0</v>
          </cell>
          <cell r="Z367">
            <v>0</v>
          </cell>
          <cell r="CY367">
            <v>682</v>
          </cell>
          <cell r="CZ367">
            <v>4757.2</v>
          </cell>
        </row>
        <row r="368">
          <cell r="N368">
            <v>6584</v>
          </cell>
          <cell r="V368">
            <v>0</v>
          </cell>
          <cell r="Z368">
            <v>0</v>
          </cell>
          <cell r="CY368">
            <v>700</v>
          </cell>
          <cell r="CZ368">
            <v>5196.2</v>
          </cell>
        </row>
        <row r="369">
          <cell r="N369">
            <v>5762</v>
          </cell>
          <cell r="V369">
            <v>0</v>
          </cell>
          <cell r="Z369">
            <v>0</v>
          </cell>
          <cell r="CY369">
            <v>664</v>
          </cell>
          <cell r="CZ369">
            <v>4410.2</v>
          </cell>
        </row>
        <row r="370">
          <cell r="N370">
            <v>5996</v>
          </cell>
          <cell r="V370">
            <v>0</v>
          </cell>
          <cell r="Z370">
            <v>0</v>
          </cell>
          <cell r="CY370">
            <v>738</v>
          </cell>
          <cell r="CZ370">
            <v>4570.2</v>
          </cell>
        </row>
        <row r="371">
          <cell r="N371">
            <v>7020</v>
          </cell>
          <cell r="V371">
            <v>0</v>
          </cell>
          <cell r="Z371">
            <v>0</v>
          </cell>
          <cell r="CY371">
            <v>738</v>
          </cell>
          <cell r="CZ371">
            <v>5594.2</v>
          </cell>
        </row>
        <row r="372">
          <cell r="N372">
            <v>5441</v>
          </cell>
          <cell r="V372">
            <v>0</v>
          </cell>
          <cell r="Z372">
            <v>0</v>
          </cell>
          <cell r="CY372">
            <v>721</v>
          </cell>
          <cell r="CZ372">
            <v>4032.2</v>
          </cell>
        </row>
        <row r="373">
          <cell r="N373">
            <v>5829</v>
          </cell>
          <cell r="V373">
            <v>0</v>
          </cell>
          <cell r="Z373">
            <v>0</v>
          </cell>
          <cell r="CY373">
            <v>721</v>
          </cell>
          <cell r="CZ373">
            <v>4420.2</v>
          </cell>
        </row>
        <row r="374">
          <cell r="N374">
            <v>7010</v>
          </cell>
          <cell r="V374">
            <v>0</v>
          </cell>
          <cell r="Z374">
            <v>0</v>
          </cell>
          <cell r="CY374">
            <v>724</v>
          </cell>
          <cell r="CZ374">
            <v>5598.2</v>
          </cell>
        </row>
        <row r="375">
          <cell r="N375">
            <v>6566</v>
          </cell>
          <cell r="V375">
            <v>0</v>
          </cell>
          <cell r="Z375">
            <v>0</v>
          </cell>
          <cell r="CY375">
            <v>715</v>
          </cell>
          <cell r="CZ375">
            <v>5163.2</v>
          </cell>
        </row>
        <row r="376">
          <cell r="N376">
            <v>5947</v>
          </cell>
          <cell r="V376">
            <v>0</v>
          </cell>
          <cell r="Z376">
            <v>0</v>
          </cell>
          <cell r="CY376">
            <v>656</v>
          </cell>
          <cell r="CZ376">
            <v>4603.2</v>
          </cell>
        </row>
        <row r="377">
          <cell r="N377">
            <v>5761</v>
          </cell>
          <cell r="V377">
            <v>0</v>
          </cell>
          <cell r="Z377">
            <v>0</v>
          </cell>
          <cell r="CY377">
            <v>657</v>
          </cell>
          <cell r="CZ377">
            <v>4416.2</v>
          </cell>
        </row>
        <row r="378">
          <cell r="N378">
            <v>6422</v>
          </cell>
          <cell r="V378">
            <v>0</v>
          </cell>
          <cell r="Z378">
            <v>0</v>
          </cell>
          <cell r="CY378">
            <v>655</v>
          </cell>
          <cell r="CZ378">
            <v>5079.2</v>
          </cell>
        </row>
        <row r="379">
          <cell r="N379">
            <v>6295</v>
          </cell>
          <cell r="V379">
            <v>0</v>
          </cell>
          <cell r="Z379">
            <v>0</v>
          </cell>
          <cell r="CY379">
            <v>599</v>
          </cell>
          <cell r="CZ379">
            <v>5008.2</v>
          </cell>
        </row>
        <row r="380">
          <cell r="N380">
            <v>538</v>
          </cell>
          <cell r="V380">
            <v>0</v>
          </cell>
          <cell r="Z380">
            <v>0</v>
          </cell>
          <cell r="CY380">
            <v>75</v>
          </cell>
          <cell r="CZ380">
            <v>212</v>
          </cell>
        </row>
        <row r="381">
          <cell r="N381">
            <v>264</v>
          </cell>
          <cell r="V381">
            <v>0</v>
          </cell>
          <cell r="Z381">
            <v>0</v>
          </cell>
          <cell r="CY381">
            <v>0</v>
          </cell>
          <cell r="CZ381">
            <v>264</v>
          </cell>
        </row>
        <row r="382">
          <cell r="N382">
            <v>5292</v>
          </cell>
          <cell r="V382">
            <v>0</v>
          </cell>
          <cell r="Z382">
            <v>0</v>
          </cell>
          <cell r="CY382">
            <v>580</v>
          </cell>
          <cell r="CZ382">
            <v>4024.2</v>
          </cell>
        </row>
        <row r="383">
          <cell r="N383">
            <v>5881</v>
          </cell>
          <cell r="V383">
            <v>0</v>
          </cell>
          <cell r="Z383">
            <v>0</v>
          </cell>
          <cell r="CY383">
            <v>580</v>
          </cell>
          <cell r="CZ383">
            <v>4613.2</v>
          </cell>
        </row>
        <row r="384">
          <cell r="N384">
            <v>5439</v>
          </cell>
          <cell r="V384">
            <v>0</v>
          </cell>
          <cell r="Z384">
            <v>0</v>
          </cell>
          <cell r="CY384">
            <v>580</v>
          </cell>
          <cell r="CZ384">
            <v>4171.2</v>
          </cell>
        </row>
        <row r="385">
          <cell r="N385">
            <v>6153</v>
          </cell>
          <cell r="V385">
            <v>0</v>
          </cell>
          <cell r="Z385">
            <v>0</v>
          </cell>
          <cell r="CY385">
            <v>580</v>
          </cell>
          <cell r="CZ385">
            <v>4885.2</v>
          </cell>
        </row>
        <row r="386">
          <cell r="N386">
            <v>3930</v>
          </cell>
          <cell r="V386">
            <v>0</v>
          </cell>
          <cell r="Z386">
            <v>0</v>
          </cell>
          <cell r="CY386">
            <v>570</v>
          </cell>
          <cell r="CZ386">
            <v>2672.2</v>
          </cell>
        </row>
        <row r="387">
          <cell r="N387">
            <v>1777</v>
          </cell>
          <cell r="V387">
            <v>0</v>
          </cell>
          <cell r="Z387">
            <v>0</v>
          </cell>
          <cell r="CY387">
            <v>570</v>
          </cell>
          <cell r="CZ387">
            <v>519.2</v>
          </cell>
        </row>
        <row r="395">
          <cell r="BQ395">
            <v>168</v>
          </cell>
        </row>
        <row r="398">
          <cell r="R398">
            <v>500</v>
          </cell>
        </row>
        <row r="399">
          <cell r="R399">
            <v>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Depreciation"/>
      <sheetName val="Budget Inputs"/>
      <sheetName val="Std"/>
      <sheetName val="PP&amp;E"/>
      <sheetName val="Net PPE"/>
      <sheetName val="Cart"/>
      <sheetName val="#REF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bril10 "/>
      <sheetName val="Maio10"/>
      <sheetName val="Junho 10"/>
      <sheetName val="Julho 10"/>
      <sheetName val="Agosto 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llas"/>
      <sheetName val="DiasProd"/>
      <sheetName val="DiasMAux"/>
      <sheetName val="DiasPond"/>
      <sheetName val="RegFact"/>
      <sheetName val="AnalisisRegFac"/>
      <sheetName val="Aux"/>
      <sheetName val="Mes"/>
      <sheetName val="BeneficEnergíaTot"/>
      <sheetName val="Energía Total"/>
      <sheetName val="FM1"/>
      <sheetName val="FM2"/>
      <sheetName val="FM3"/>
      <sheetName val="FM4"/>
      <sheetName val="FGraf"/>
      <sheetName val="Informacion Motores Quem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showGridLines="0" tabSelected="1" zoomScale="85" zoomScaleNormal="85" zoomScalePageLayoutView="0" workbookViewId="0" topLeftCell="A1">
      <pane xSplit="1" ySplit="6" topLeftCell="B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6" sqref="C46"/>
    </sheetView>
  </sheetViews>
  <sheetFormatPr defaultColWidth="11.19921875" defaultRowHeight="14.25"/>
  <cols>
    <col min="1" max="1" width="4.59765625" style="1" bestFit="1" customWidth="1"/>
    <col min="2" max="2" width="31.796875" style="1" customWidth="1"/>
    <col min="3" max="4" width="6.19921875" style="3" customWidth="1"/>
    <col min="5" max="5" width="8.296875" style="4" bestFit="1" customWidth="1"/>
    <col min="6" max="6" width="29.59765625" style="5" customWidth="1"/>
    <col min="7" max="16384" width="11.19921875" style="1" customWidth="1"/>
  </cols>
  <sheetData>
    <row r="1" spans="1:5" ht="21.75" customHeight="1" thickBot="1">
      <c r="A1" s="333" t="s">
        <v>0</v>
      </c>
      <c r="B1" s="334"/>
      <c r="C1" s="137"/>
      <c r="D1" s="137"/>
      <c r="E1" s="138"/>
    </row>
    <row r="2" spans="1:5" ht="21.75" customHeight="1" thickBot="1">
      <c r="A2" s="331" t="s">
        <v>539</v>
      </c>
      <c r="B2" s="332"/>
      <c r="C2" s="348">
        <f ca="1">TODAY()</f>
        <v>40939</v>
      </c>
      <c r="D2" s="349"/>
      <c r="E2" s="138"/>
    </row>
    <row r="3" spans="1:6" s="49" customFormat="1" ht="19.5" customHeight="1">
      <c r="A3" s="337" t="s">
        <v>535</v>
      </c>
      <c r="B3" s="338"/>
      <c r="C3" s="339"/>
      <c r="D3" s="339"/>
      <c r="E3" s="338"/>
      <c r="F3" s="340"/>
    </row>
    <row r="4" spans="1:6" s="49" customFormat="1" ht="19.5" customHeight="1" thickBot="1">
      <c r="A4" s="341" t="s">
        <v>1</v>
      </c>
      <c r="B4" s="342"/>
      <c r="C4" s="342"/>
      <c r="D4" s="342"/>
      <c r="E4" s="342"/>
      <c r="F4" s="343"/>
    </row>
    <row r="5" spans="1:6" ht="29.25" customHeight="1" thickBot="1">
      <c r="A5" s="344" t="s">
        <v>2</v>
      </c>
      <c r="B5" s="344" t="s">
        <v>3</v>
      </c>
      <c r="C5" s="335" t="s">
        <v>4</v>
      </c>
      <c r="D5" s="336"/>
      <c r="E5" s="346" t="s">
        <v>5</v>
      </c>
      <c r="F5" s="350" t="s">
        <v>6</v>
      </c>
    </row>
    <row r="6" spans="1:6" ht="19.5" customHeight="1" thickBot="1">
      <c r="A6" s="345"/>
      <c r="B6" s="345"/>
      <c r="C6" s="6" t="s">
        <v>7</v>
      </c>
      <c r="D6" s="2" t="s">
        <v>8</v>
      </c>
      <c r="E6" s="347"/>
      <c r="F6" s="351"/>
    </row>
    <row r="7" spans="1:6" ht="12.75">
      <c r="A7" s="50">
        <v>1</v>
      </c>
      <c r="B7" s="79" t="s">
        <v>9</v>
      </c>
      <c r="C7" s="51"/>
      <c r="D7" s="97"/>
      <c r="E7" s="98"/>
      <c r="F7" s="117"/>
    </row>
    <row r="8" spans="1:6" ht="25.5">
      <c r="A8" s="118">
        <v>2</v>
      </c>
      <c r="B8" s="80" t="s">
        <v>362</v>
      </c>
      <c r="C8" s="53"/>
      <c r="D8" s="99"/>
      <c r="E8" s="100"/>
      <c r="F8" s="113"/>
    </row>
    <row r="9" spans="1:6" ht="12.75">
      <c r="A9" s="52">
        <v>3</v>
      </c>
      <c r="B9" s="80" t="s">
        <v>10</v>
      </c>
      <c r="C9" s="53"/>
      <c r="D9" s="99"/>
      <c r="E9" s="100"/>
      <c r="F9" s="115"/>
    </row>
    <row r="10" spans="1:6" ht="12.75">
      <c r="A10" s="118">
        <v>4</v>
      </c>
      <c r="B10" s="80" t="s">
        <v>11</v>
      </c>
      <c r="C10" s="53"/>
      <c r="D10" s="99"/>
      <c r="E10" s="100"/>
      <c r="F10" s="113"/>
    </row>
    <row r="11" spans="1:6" ht="12.75">
      <c r="A11" s="52">
        <v>5</v>
      </c>
      <c r="B11" s="80" t="s">
        <v>12</v>
      </c>
      <c r="C11" s="53"/>
      <c r="D11" s="99"/>
      <c r="E11" s="100"/>
      <c r="F11" s="113"/>
    </row>
    <row r="12" spans="1:6" ht="12.75">
      <c r="A12" s="118">
        <v>6</v>
      </c>
      <c r="B12" s="80" t="s">
        <v>13</v>
      </c>
      <c r="C12" s="53"/>
      <c r="D12" s="99"/>
      <c r="E12" s="100"/>
      <c r="F12" s="113"/>
    </row>
    <row r="13" spans="1:6" ht="12.75">
      <c r="A13" s="52">
        <v>7</v>
      </c>
      <c r="B13" s="80" t="s">
        <v>14</v>
      </c>
      <c r="C13" s="53"/>
      <c r="D13" s="99"/>
      <c r="E13" s="100"/>
      <c r="F13" s="113"/>
    </row>
    <row r="14" spans="1:6" ht="12.75">
      <c r="A14" s="118">
        <v>8</v>
      </c>
      <c r="B14" s="80" t="s">
        <v>15</v>
      </c>
      <c r="C14" s="53"/>
      <c r="D14" s="99"/>
      <c r="E14" s="100"/>
      <c r="F14" s="113"/>
    </row>
    <row r="15" spans="1:6" ht="12.75">
      <c r="A15" s="52">
        <v>9</v>
      </c>
      <c r="B15" s="80" t="s">
        <v>16</v>
      </c>
      <c r="C15" s="53"/>
      <c r="D15" s="99"/>
      <c r="E15" s="100"/>
      <c r="F15" s="113"/>
    </row>
    <row r="16" spans="1:6" ht="12.75">
      <c r="A16" s="118">
        <v>10</v>
      </c>
      <c r="B16" s="80" t="s">
        <v>17</v>
      </c>
      <c r="C16" s="53"/>
      <c r="D16" s="99"/>
      <c r="E16" s="100"/>
      <c r="F16" s="113"/>
    </row>
    <row r="17" spans="1:6" ht="12.75">
      <c r="A17" s="52">
        <v>11</v>
      </c>
      <c r="B17" s="80" t="s">
        <v>18</v>
      </c>
      <c r="C17" s="53"/>
      <c r="D17" s="99"/>
      <c r="E17" s="100"/>
      <c r="F17" s="113"/>
    </row>
    <row r="18" spans="1:6" ht="12.75">
      <c r="A18" s="118">
        <v>12</v>
      </c>
      <c r="B18" s="80" t="s">
        <v>19</v>
      </c>
      <c r="C18" s="53"/>
      <c r="D18" s="99"/>
      <c r="E18" s="100"/>
      <c r="F18" s="113"/>
    </row>
    <row r="19" spans="1:6" ht="12.75">
      <c r="A19" s="52">
        <v>13</v>
      </c>
      <c r="B19" s="80" t="s">
        <v>20</v>
      </c>
      <c r="C19" s="53"/>
      <c r="D19" s="99"/>
      <c r="E19" s="100"/>
      <c r="F19" s="113"/>
    </row>
    <row r="20" spans="1:6" ht="12.75">
      <c r="A20" s="118">
        <v>14</v>
      </c>
      <c r="B20" s="80" t="s">
        <v>21</v>
      </c>
      <c r="C20" s="53"/>
      <c r="D20" s="99"/>
      <c r="E20" s="100"/>
      <c r="F20" s="113"/>
    </row>
    <row r="21" spans="1:6" ht="12.75">
      <c r="A21" s="52">
        <v>15</v>
      </c>
      <c r="B21" s="80" t="s">
        <v>22</v>
      </c>
      <c r="C21" s="53"/>
      <c r="D21" s="99"/>
      <c r="E21" s="100"/>
      <c r="F21" s="113"/>
    </row>
    <row r="22" spans="1:6" ht="12.75">
      <c r="A22" s="118">
        <v>16</v>
      </c>
      <c r="B22" s="80" t="s">
        <v>23</v>
      </c>
      <c r="C22" s="53"/>
      <c r="D22" s="99"/>
      <c r="E22" s="100"/>
      <c r="F22" s="113"/>
    </row>
    <row r="23" spans="1:6" ht="12.75">
      <c r="A23" s="52">
        <v>17</v>
      </c>
      <c r="B23" s="80" t="s">
        <v>537</v>
      </c>
      <c r="C23" s="53"/>
      <c r="D23" s="99"/>
      <c r="E23" s="100"/>
      <c r="F23" s="113"/>
    </row>
    <row r="24" spans="1:6" ht="12.75">
      <c r="A24" s="52"/>
      <c r="B24" s="80" t="s">
        <v>24</v>
      </c>
      <c r="C24" s="53"/>
      <c r="D24" s="99"/>
      <c r="E24" s="100"/>
      <c r="F24" s="113"/>
    </row>
    <row r="25" spans="1:6" ht="12.75">
      <c r="A25" s="52"/>
      <c r="B25" s="80" t="s">
        <v>25</v>
      </c>
      <c r="C25" s="53"/>
      <c r="D25" s="99"/>
      <c r="E25" s="100"/>
      <c r="F25" s="113"/>
    </row>
    <row r="26" spans="1:6" ht="12.75">
      <c r="A26" s="52"/>
      <c r="B26" s="80" t="s">
        <v>26</v>
      </c>
      <c r="C26" s="53"/>
      <c r="D26" s="99"/>
      <c r="E26" s="100"/>
      <c r="F26" s="113"/>
    </row>
    <row r="27" spans="1:6" ht="25.5">
      <c r="A27" s="118">
        <v>18</v>
      </c>
      <c r="B27" s="80" t="s">
        <v>27</v>
      </c>
      <c r="C27" s="53"/>
      <c r="D27" s="99"/>
      <c r="E27" s="100"/>
      <c r="F27" s="113"/>
    </row>
    <row r="28" spans="1:6" ht="13.5" thickBot="1">
      <c r="A28" s="63">
        <v>19</v>
      </c>
      <c r="B28" s="93" t="s">
        <v>28</v>
      </c>
      <c r="C28" s="64"/>
      <c r="D28" s="104"/>
      <c r="E28" s="105"/>
      <c r="F28" s="119"/>
    </row>
    <row r="29" spans="1:6" ht="13.5" thickBot="1">
      <c r="A29" s="300">
        <v>20</v>
      </c>
      <c r="B29" s="84" t="s">
        <v>541</v>
      </c>
      <c r="C29" s="108"/>
      <c r="D29" s="83"/>
      <c r="E29" s="109"/>
      <c r="F29" s="120"/>
    </row>
    <row r="30" spans="1:6" ht="13.5" thickBot="1">
      <c r="A30" s="300">
        <v>21</v>
      </c>
      <c r="B30" s="84" t="s">
        <v>540</v>
      </c>
      <c r="C30" s="108"/>
      <c r="D30" s="83"/>
      <c r="E30" s="109"/>
      <c r="F30" s="120"/>
    </row>
    <row r="31" spans="1:6" ht="13.5" thickBot="1">
      <c r="A31" s="301">
        <v>22</v>
      </c>
      <c r="B31" s="84" t="s">
        <v>29</v>
      </c>
      <c r="C31" s="108"/>
      <c r="D31" s="83"/>
      <c r="E31" s="109"/>
      <c r="F31" s="120"/>
    </row>
    <row r="32" spans="1:6" s="49" customFormat="1" ht="12.75">
      <c r="A32" s="110"/>
      <c r="B32" s="94" t="s">
        <v>30</v>
      </c>
      <c r="C32" s="67"/>
      <c r="D32" s="106"/>
      <c r="E32" s="107"/>
      <c r="F32" s="111"/>
    </row>
    <row r="33" spans="1:6" s="49" customFormat="1" ht="12.75">
      <c r="A33" s="112"/>
      <c r="B33" s="80" t="s">
        <v>31</v>
      </c>
      <c r="C33" s="53"/>
      <c r="D33" s="99"/>
      <c r="E33" s="100"/>
      <c r="F33" s="113"/>
    </row>
    <row r="34" spans="1:6" s="49" customFormat="1" ht="12.75">
      <c r="A34" s="112"/>
      <c r="B34" s="80" t="s">
        <v>32</v>
      </c>
      <c r="C34" s="53"/>
      <c r="D34" s="99"/>
      <c r="E34" s="100"/>
      <c r="F34" s="113"/>
    </row>
    <row r="35" spans="1:6" ht="26.25" thickBot="1">
      <c r="A35" s="121"/>
      <c r="B35" s="93" t="s">
        <v>33</v>
      </c>
      <c r="C35" s="64"/>
      <c r="D35" s="104"/>
      <c r="E35" s="105"/>
      <c r="F35" s="119"/>
    </row>
    <row r="36" spans="1:6" ht="13.5" thickBot="1">
      <c r="A36" s="122"/>
      <c r="B36" s="84" t="s">
        <v>34</v>
      </c>
      <c r="C36" s="108"/>
      <c r="D36" s="83"/>
      <c r="E36" s="109"/>
      <c r="F36" s="120"/>
    </row>
    <row r="37" spans="1:6" ht="12.75">
      <c r="A37" s="123">
        <v>23</v>
      </c>
      <c r="B37" s="94" t="s">
        <v>35</v>
      </c>
      <c r="C37" s="67"/>
      <c r="D37" s="106"/>
      <c r="E37" s="107"/>
      <c r="F37" s="111"/>
    </row>
    <row r="38" spans="1:6" ht="12.75">
      <c r="A38" s="112"/>
      <c r="B38" s="80" t="s">
        <v>36</v>
      </c>
      <c r="C38" s="53"/>
      <c r="D38" s="99"/>
      <c r="E38" s="100"/>
      <c r="F38" s="113"/>
    </row>
    <row r="39" spans="1:6" ht="12.75">
      <c r="A39" s="112"/>
      <c r="B39" s="80" t="s">
        <v>37</v>
      </c>
      <c r="C39" s="53"/>
      <c r="D39" s="99"/>
      <c r="E39" s="100"/>
      <c r="F39" s="113"/>
    </row>
    <row r="40" spans="1:6" ht="25.5">
      <c r="A40" s="112"/>
      <c r="B40" s="80" t="s">
        <v>538</v>
      </c>
      <c r="C40" s="53"/>
      <c r="D40" s="99"/>
      <c r="E40" s="100"/>
      <c r="F40" s="113"/>
    </row>
    <row r="41" spans="1:6" ht="12.75">
      <c r="A41" s="112"/>
      <c r="B41" s="80" t="s">
        <v>38</v>
      </c>
      <c r="C41" s="53"/>
      <c r="D41" s="99"/>
      <c r="E41" s="100"/>
      <c r="F41" s="113"/>
    </row>
    <row r="42" spans="1:6" ht="12.75">
      <c r="A42" s="112"/>
      <c r="B42" s="80" t="s">
        <v>39</v>
      </c>
      <c r="C42" s="53"/>
      <c r="D42" s="99"/>
      <c r="E42" s="100"/>
      <c r="F42" s="113"/>
    </row>
    <row r="43" spans="1:6" ht="12.75">
      <c r="A43" s="112"/>
      <c r="B43" s="80" t="s">
        <v>40</v>
      </c>
      <c r="C43" s="53"/>
      <c r="D43" s="99"/>
      <c r="E43" s="100"/>
      <c r="F43" s="113"/>
    </row>
    <row r="44" spans="1:6" ht="12.75">
      <c r="A44" s="112"/>
      <c r="B44" s="80" t="s">
        <v>41</v>
      </c>
      <c r="C44" s="53"/>
      <c r="D44" s="99"/>
      <c r="E44" s="100"/>
      <c r="F44" s="113"/>
    </row>
    <row r="45" spans="1:6" ht="12.75">
      <c r="A45" s="112"/>
      <c r="B45" s="80" t="s">
        <v>42</v>
      </c>
      <c r="C45" s="53"/>
      <c r="D45" s="99"/>
      <c r="E45" s="100"/>
      <c r="F45" s="113"/>
    </row>
    <row r="46" spans="1:6" ht="12.75">
      <c r="A46" s="112"/>
      <c r="B46" s="80" t="s">
        <v>43</v>
      </c>
      <c r="C46" s="53"/>
      <c r="D46" s="99"/>
      <c r="E46" s="100"/>
      <c r="F46" s="113"/>
    </row>
    <row r="47" spans="1:6" ht="12.75">
      <c r="A47" s="112"/>
      <c r="B47" s="80" t="s">
        <v>44</v>
      </c>
      <c r="C47" s="53"/>
      <c r="D47" s="99"/>
      <c r="E47" s="100"/>
      <c r="F47" s="113"/>
    </row>
    <row r="48" spans="1:6" ht="12.75">
      <c r="A48" s="112"/>
      <c r="B48" s="80" t="s">
        <v>45</v>
      </c>
      <c r="C48" s="53"/>
      <c r="D48" s="99"/>
      <c r="E48" s="100"/>
      <c r="F48" s="113"/>
    </row>
    <row r="49" spans="1:6" ht="12.75">
      <c r="A49" s="112"/>
      <c r="B49" s="80" t="s">
        <v>46</v>
      </c>
      <c r="C49" s="53"/>
      <c r="D49" s="99"/>
      <c r="E49" s="100"/>
      <c r="F49" s="113"/>
    </row>
    <row r="50" spans="1:6" ht="12.75">
      <c r="A50" s="112"/>
      <c r="B50" s="80" t="s">
        <v>47</v>
      </c>
      <c r="C50" s="53"/>
      <c r="D50" s="99"/>
      <c r="E50" s="100"/>
      <c r="F50" s="113"/>
    </row>
    <row r="51" spans="1:6" ht="12.75">
      <c r="A51" s="112"/>
      <c r="B51" s="80" t="s">
        <v>48</v>
      </c>
      <c r="C51" s="53"/>
      <c r="D51" s="99"/>
      <c r="E51" s="100"/>
      <c r="F51" s="113"/>
    </row>
    <row r="52" spans="1:6" ht="12.75">
      <c r="A52" s="112"/>
      <c r="B52" s="80" t="s">
        <v>49</v>
      </c>
      <c r="C52" s="53"/>
      <c r="D52" s="99"/>
      <c r="E52" s="100"/>
      <c r="F52" s="113"/>
    </row>
    <row r="53" spans="1:6" ht="12.75">
      <c r="A53" s="112"/>
      <c r="B53" s="80" t="s">
        <v>50</v>
      </c>
      <c r="C53" s="53"/>
      <c r="D53" s="99"/>
      <c r="E53" s="100"/>
      <c r="F53" s="113"/>
    </row>
    <row r="54" spans="1:6" ht="12.75">
      <c r="A54" s="112"/>
      <c r="B54" s="80" t="s">
        <v>51</v>
      </c>
      <c r="C54" s="53"/>
      <c r="D54" s="99"/>
      <c r="E54" s="100"/>
      <c r="F54" s="113"/>
    </row>
    <row r="55" spans="1:6" ht="13.5" thickBot="1">
      <c r="A55" s="124"/>
      <c r="B55" s="81" t="s">
        <v>52</v>
      </c>
      <c r="C55" s="101"/>
      <c r="D55" s="102"/>
      <c r="E55" s="103"/>
      <c r="F55" s="125"/>
    </row>
    <row r="56" ht="6" customHeight="1"/>
    <row r="57" spans="1:6" ht="40.5" customHeight="1">
      <c r="A57" s="330" t="s">
        <v>536</v>
      </c>
      <c r="B57" s="330"/>
      <c r="C57" s="330"/>
      <c r="D57" s="330"/>
      <c r="E57" s="330"/>
      <c r="F57" s="330"/>
    </row>
    <row r="58" spans="1:6" ht="15" customHeight="1">
      <c r="A58" s="330" t="s">
        <v>53</v>
      </c>
      <c r="B58" s="330"/>
      <c r="C58" s="330"/>
      <c r="D58" s="330"/>
      <c r="E58" s="330"/>
      <c r="F58" s="330"/>
    </row>
  </sheetData>
  <sheetProtection/>
  <mergeCells count="12">
    <mergeCell ref="C2:D2"/>
    <mergeCell ref="F5:F6"/>
    <mergeCell ref="A57:F57"/>
    <mergeCell ref="A58:F58"/>
    <mergeCell ref="A2:B2"/>
    <mergeCell ref="A1:B1"/>
    <mergeCell ref="C5:D5"/>
    <mergeCell ref="A3:F3"/>
    <mergeCell ref="A4:F4"/>
    <mergeCell ref="A5:A6"/>
    <mergeCell ref="B5:B6"/>
    <mergeCell ref="E5:E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A2" sqref="A2:G2"/>
    </sheetView>
  </sheetViews>
  <sheetFormatPr defaultColWidth="11.19921875" defaultRowHeight="14.25"/>
  <sheetData>
    <row r="1" spans="1:15" ht="26.25">
      <c r="A1" s="367" t="s">
        <v>450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23.25">
      <c r="A2" s="368" t="str">
        <f>'Datos Generales'!A2</f>
        <v>Nombre Empresa</v>
      </c>
      <c r="B2" s="368"/>
      <c r="C2" s="368"/>
      <c r="D2" s="368"/>
      <c r="E2" s="368"/>
      <c r="F2" s="368"/>
      <c r="G2" s="368"/>
      <c r="H2" s="369"/>
      <c r="I2" s="369"/>
      <c r="J2" s="369"/>
      <c r="K2" s="369"/>
      <c r="L2" s="369"/>
      <c r="M2" s="270" t="s">
        <v>449</v>
      </c>
      <c r="N2" s="352" t="s">
        <v>519</v>
      </c>
      <c r="O2" s="352"/>
    </row>
  </sheetData>
  <sheetProtection/>
  <mergeCells count="4">
    <mergeCell ref="A1:O1"/>
    <mergeCell ref="A2:G2"/>
    <mergeCell ref="H2:L2"/>
    <mergeCell ref="N2:O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T569"/>
  <sheetViews>
    <sheetView showGridLines="0" zoomScale="75" zoomScaleNormal="75" zoomScalePageLayoutView="0" workbookViewId="0" topLeftCell="A1">
      <pane xSplit="2" ySplit="6" topLeftCell="C7" activePane="bottomRight" state="frozen"/>
      <selection pane="topLeft" activeCell="J19" sqref="J19:O19"/>
      <selection pane="topRight" activeCell="J19" sqref="J19:O19"/>
      <selection pane="bottomLeft" activeCell="J19" sqref="J19:O19"/>
      <selection pane="bottomRight" activeCell="B3" sqref="B3:N3"/>
    </sheetView>
  </sheetViews>
  <sheetFormatPr defaultColWidth="11.19921875" defaultRowHeight="14.25"/>
  <cols>
    <col min="1" max="1" width="5.59765625" style="139" customWidth="1"/>
    <col min="2" max="2" width="15.796875" style="142" customWidth="1"/>
    <col min="3" max="3" width="8.8984375" style="141" customWidth="1"/>
    <col min="4" max="4" width="8.8984375" style="140" customWidth="1"/>
    <col min="5" max="6" width="8.8984375" style="139" customWidth="1"/>
    <col min="7" max="7" width="8.8984375" style="140" customWidth="1"/>
    <col min="8" max="12" width="8.8984375" style="139" customWidth="1"/>
    <col min="13" max="13" width="9.59765625" style="139" customWidth="1"/>
    <col min="14" max="14" width="8.8984375" style="139" customWidth="1"/>
    <col min="15" max="15" width="10" style="139" customWidth="1"/>
    <col min="16" max="16" width="5.296875" style="139" hidden="1" customWidth="1"/>
    <col min="17" max="16384" width="11.19921875" style="139" customWidth="1"/>
  </cols>
  <sheetData>
    <row r="1" spans="1:15" ht="26.25">
      <c r="A1" s="367" t="s">
        <v>450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24" thickBot="1">
      <c r="A2" s="368" t="str">
        <f>'Datos Generales'!A2</f>
        <v>Nombre Empresa</v>
      </c>
      <c r="B2" s="368"/>
      <c r="C2" s="368"/>
      <c r="D2" s="368"/>
      <c r="E2" s="368"/>
      <c r="F2" s="368"/>
      <c r="G2" s="368"/>
      <c r="H2" s="369" t="str">
        <f>B8</f>
        <v>HabOcupEq</v>
      </c>
      <c r="I2" s="369"/>
      <c r="J2" s="369"/>
      <c r="K2" s="369"/>
      <c r="L2" s="369"/>
      <c r="M2" s="270" t="s">
        <v>449</v>
      </c>
      <c r="N2" s="352" t="s">
        <v>518</v>
      </c>
      <c r="O2" s="352"/>
    </row>
    <row r="3" spans="1:15" s="258" customFormat="1" ht="24" thickBot="1">
      <c r="A3" s="269">
        <v>43</v>
      </c>
      <c r="B3" s="371" t="s">
        <v>448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268"/>
    </row>
    <row r="4" spans="1:15" ht="19.5" customHeight="1" thickBot="1">
      <c r="A4" s="267" t="s">
        <v>447</v>
      </c>
      <c r="B4" s="266" t="s">
        <v>155</v>
      </c>
      <c r="C4" s="266" t="s">
        <v>506</v>
      </c>
      <c r="D4" s="266" t="s">
        <v>507</v>
      </c>
      <c r="E4" s="266" t="s">
        <v>508</v>
      </c>
      <c r="F4" s="266" t="s">
        <v>509</v>
      </c>
      <c r="G4" s="266" t="s">
        <v>510</v>
      </c>
      <c r="H4" s="266" t="s">
        <v>511</v>
      </c>
      <c r="I4" s="266" t="s">
        <v>512</v>
      </c>
      <c r="J4" s="266" t="s">
        <v>513</v>
      </c>
      <c r="K4" s="266" t="s">
        <v>514</v>
      </c>
      <c r="L4" s="266" t="s">
        <v>515</v>
      </c>
      <c r="M4" s="266" t="s">
        <v>516</v>
      </c>
      <c r="N4" s="266" t="s">
        <v>517</v>
      </c>
      <c r="O4" s="265" t="s">
        <v>446</v>
      </c>
    </row>
    <row r="5" spans="1:15" s="258" customFormat="1" ht="12.75" hidden="1">
      <c r="A5" s="264"/>
      <c r="B5" s="263">
        <v>2</v>
      </c>
      <c r="C5" s="263">
        <v>3</v>
      </c>
      <c r="D5" s="263">
        <v>4</v>
      </c>
      <c r="E5" s="263">
        <v>5</v>
      </c>
      <c r="F5" s="263">
        <v>6</v>
      </c>
      <c r="G5" s="263">
        <v>7</v>
      </c>
      <c r="H5" s="263">
        <v>8</v>
      </c>
      <c r="I5" s="263">
        <v>9</v>
      </c>
      <c r="J5" s="263">
        <v>10</v>
      </c>
      <c r="K5" s="263">
        <v>11</v>
      </c>
      <c r="L5" s="263">
        <v>12</v>
      </c>
      <c r="M5" s="263">
        <v>13</v>
      </c>
      <c r="N5" s="263">
        <v>14</v>
      </c>
      <c r="O5" s="262"/>
    </row>
    <row r="6" spans="1:15" s="258" customFormat="1" ht="13.5" hidden="1" thickBot="1">
      <c r="A6" s="261"/>
      <c r="B6" s="260"/>
      <c r="C6" s="260">
        <v>1</v>
      </c>
      <c r="D6" s="260">
        <v>2</v>
      </c>
      <c r="E6" s="260">
        <v>3</v>
      </c>
      <c r="F6" s="260">
        <v>4</v>
      </c>
      <c r="G6" s="260">
        <v>5</v>
      </c>
      <c r="H6" s="260">
        <v>6</v>
      </c>
      <c r="I6" s="260">
        <v>7</v>
      </c>
      <c r="J6" s="260">
        <v>8</v>
      </c>
      <c r="K6" s="260">
        <v>9</v>
      </c>
      <c r="L6" s="260">
        <v>10</v>
      </c>
      <c r="M6" s="260">
        <v>11</v>
      </c>
      <c r="N6" s="260">
        <v>12</v>
      </c>
      <c r="O6" s="259"/>
    </row>
    <row r="7" spans="1:15" s="251" customFormat="1" ht="13.5" thickBot="1">
      <c r="A7" s="222">
        <v>2009</v>
      </c>
      <c r="B7" s="298">
        <f>A7</f>
        <v>2009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2"/>
    </row>
    <row r="8" spans="1:15" s="251" customFormat="1" ht="13.5" thickBot="1">
      <c r="A8" s="257" t="s">
        <v>518</v>
      </c>
      <c r="B8" s="221" t="str">
        <f>IF(A3="T.","Produccion Total",VLOOKUP($A$3,$A$10:$N$52,B5,FALSE))</f>
        <v>HabOcupEq</v>
      </c>
      <c r="C8" s="220">
        <f aca="true" t="shared" si="0" ref="C8:N8">IF($A$3="T.",SUM(C10:C51),VLOOKUP($A$3,$A$10:$N$52,C5,FALSE))</f>
        <v>0</v>
      </c>
      <c r="D8" s="220">
        <f t="shared" si="0"/>
        <v>0</v>
      </c>
      <c r="E8" s="220">
        <f t="shared" si="0"/>
        <v>0</v>
      </c>
      <c r="F8" s="220">
        <f t="shared" si="0"/>
        <v>0</v>
      </c>
      <c r="G8" s="220">
        <f t="shared" si="0"/>
        <v>0</v>
      </c>
      <c r="H8" s="220">
        <f t="shared" si="0"/>
        <v>0</v>
      </c>
      <c r="I8" s="220">
        <f t="shared" si="0"/>
        <v>0</v>
      </c>
      <c r="J8" s="220">
        <f t="shared" si="0"/>
        <v>0</v>
      </c>
      <c r="K8" s="220">
        <f t="shared" si="0"/>
        <v>0</v>
      </c>
      <c r="L8" s="220">
        <f t="shared" si="0"/>
        <v>0</v>
      </c>
      <c r="M8" s="220">
        <f t="shared" si="0"/>
        <v>0</v>
      </c>
      <c r="N8" s="220">
        <f t="shared" si="0"/>
        <v>0</v>
      </c>
      <c r="O8" s="219">
        <f>SUM(C8:N8)</f>
        <v>0</v>
      </c>
    </row>
    <row r="9" spans="1:15" s="251" customFormat="1" ht="12.75">
      <c r="A9" s="256" t="str">
        <f>N2</f>
        <v>Unid.</v>
      </c>
      <c r="B9" s="234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2"/>
    </row>
    <row r="10" spans="1:16" s="251" customFormat="1" ht="12.75">
      <c r="A10" s="217">
        <v>1</v>
      </c>
      <c r="B10" s="215" t="s">
        <v>496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1">
        <f aca="true" t="shared" si="1" ref="O10:O52">SUM(C10:N10)</f>
        <v>0</v>
      </c>
      <c r="P10" s="255"/>
    </row>
    <row r="11" spans="1:16" s="251" customFormat="1" ht="12.75">
      <c r="A11" s="217">
        <v>2</v>
      </c>
      <c r="B11" s="215" t="s">
        <v>497</v>
      </c>
      <c r="C11" s="207"/>
      <c r="D11" s="207"/>
      <c r="E11" s="207"/>
      <c r="F11" s="207"/>
      <c r="G11" s="229"/>
      <c r="H11" s="229"/>
      <c r="I11" s="229"/>
      <c r="J11" s="229"/>
      <c r="K11" s="229"/>
      <c r="L11" s="229"/>
      <c r="M11" s="229"/>
      <c r="N11" s="229"/>
      <c r="O11" s="201">
        <f t="shared" si="1"/>
        <v>0</v>
      </c>
      <c r="P11" s="255"/>
    </row>
    <row r="12" spans="1:16" s="251" customFormat="1" ht="12.75">
      <c r="A12" s="217">
        <v>3</v>
      </c>
      <c r="B12" s="215" t="s">
        <v>498</v>
      </c>
      <c r="C12" s="207"/>
      <c r="D12" s="207"/>
      <c r="E12" s="207"/>
      <c r="F12" s="207"/>
      <c r="G12" s="229"/>
      <c r="H12" s="229"/>
      <c r="I12" s="229"/>
      <c r="J12" s="229"/>
      <c r="K12" s="229"/>
      <c r="L12" s="229"/>
      <c r="M12" s="245"/>
      <c r="N12" s="245"/>
      <c r="O12" s="201">
        <f t="shared" si="1"/>
        <v>0</v>
      </c>
      <c r="P12" s="255"/>
    </row>
    <row r="13" spans="1:16" s="251" customFormat="1" ht="12.75">
      <c r="A13" s="217">
        <v>4</v>
      </c>
      <c r="B13" s="215" t="s">
        <v>499</v>
      </c>
      <c r="C13" s="229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1">
        <f t="shared" si="1"/>
        <v>0</v>
      </c>
      <c r="P13" s="255"/>
    </row>
    <row r="14" spans="1:16" s="251" customFormat="1" ht="12.75">
      <c r="A14" s="217">
        <v>5</v>
      </c>
      <c r="B14" s="215" t="s">
        <v>500</v>
      </c>
      <c r="C14" s="229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1">
        <f t="shared" si="1"/>
        <v>0</v>
      </c>
      <c r="P14" s="255"/>
    </row>
    <row r="15" spans="1:16" s="251" customFormat="1" ht="12.75">
      <c r="A15" s="217">
        <v>6</v>
      </c>
      <c r="B15" s="215" t="s">
        <v>501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1">
        <f t="shared" si="1"/>
        <v>0</v>
      </c>
      <c r="P15" s="255"/>
    </row>
    <row r="16" spans="1:16" s="251" customFormat="1" ht="12.75">
      <c r="A16" s="217">
        <v>7</v>
      </c>
      <c r="B16" s="215" t="s">
        <v>502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1">
        <f t="shared" si="1"/>
        <v>0</v>
      </c>
      <c r="P16" s="255"/>
    </row>
    <row r="17" spans="1:16" s="251" customFormat="1" ht="12.75">
      <c r="A17" s="217">
        <v>8</v>
      </c>
      <c r="B17" s="215" t="s">
        <v>503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1">
        <f t="shared" si="1"/>
        <v>0</v>
      </c>
      <c r="P17" s="255"/>
    </row>
    <row r="18" spans="1:16" s="251" customFormat="1" ht="12.75">
      <c r="A18" s="217">
        <v>9</v>
      </c>
      <c r="B18" s="215" t="s">
        <v>504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1">
        <f t="shared" si="1"/>
        <v>0</v>
      </c>
      <c r="P18" s="255"/>
    </row>
    <row r="19" spans="1:16" s="251" customFormat="1" ht="12.75">
      <c r="A19" s="217">
        <v>10</v>
      </c>
      <c r="B19" s="215" t="s">
        <v>505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1">
        <f t="shared" si="1"/>
        <v>0</v>
      </c>
      <c r="P19" s="255"/>
    </row>
    <row r="20" spans="1:16" s="251" customFormat="1" ht="12.75">
      <c r="A20" s="217">
        <v>11</v>
      </c>
      <c r="B20" s="215" t="s">
        <v>521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1">
        <f t="shared" si="1"/>
        <v>0</v>
      </c>
      <c r="P20" s="255"/>
    </row>
    <row r="21" spans="1:16" s="251" customFormat="1" ht="12.75">
      <c r="A21" s="217">
        <v>12</v>
      </c>
      <c r="B21" s="215" t="s">
        <v>522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1">
        <f t="shared" si="1"/>
        <v>0</v>
      </c>
      <c r="P21" s="255"/>
    </row>
    <row r="22" spans="1:16" s="251" customFormat="1" ht="12.75">
      <c r="A22" s="217">
        <v>13</v>
      </c>
      <c r="B22" s="215" t="s">
        <v>523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1">
        <f t="shared" si="1"/>
        <v>0</v>
      </c>
      <c r="P22" s="255"/>
    </row>
    <row r="23" spans="1:16" s="251" customFormat="1" ht="12.75">
      <c r="A23" s="217">
        <v>14</v>
      </c>
      <c r="B23" s="215" t="s">
        <v>524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1">
        <f t="shared" si="1"/>
        <v>0</v>
      </c>
      <c r="P23" s="255"/>
    </row>
    <row r="24" spans="1:16" s="251" customFormat="1" ht="12.75">
      <c r="A24" s="217">
        <v>15</v>
      </c>
      <c r="B24" s="215" t="s">
        <v>525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1">
        <f t="shared" si="1"/>
        <v>0</v>
      </c>
      <c r="P24" s="255"/>
    </row>
    <row r="25" spans="1:16" s="251" customFormat="1" ht="12.75">
      <c r="A25" s="217">
        <v>16</v>
      </c>
      <c r="B25" s="215" t="s">
        <v>526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1">
        <f t="shared" si="1"/>
        <v>0</v>
      </c>
      <c r="P25" s="255"/>
    </row>
    <row r="26" spans="1:16" s="251" customFormat="1" ht="12.75">
      <c r="A26" s="217">
        <v>17</v>
      </c>
      <c r="B26" s="215" t="s">
        <v>527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1">
        <f t="shared" si="1"/>
        <v>0</v>
      </c>
      <c r="P26" s="255"/>
    </row>
    <row r="27" spans="1:16" s="251" customFormat="1" ht="12.75">
      <c r="A27" s="217">
        <v>18</v>
      </c>
      <c r="B27" s="215" t="s">
        <v>528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1">
        <f t="shared" si="1"/>
        <v>0</v>
      </c>
      <c r="P27" s="255"/>
    </row>
    <row r="28" spans="1:16" s="251" customFormat="1" ht="12.75">
      <c r="A28" s="217">
        <v>19</v>
      </c>
      <c r="B28" s="215" t="s">
        <v>529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1">
        <f t="shared" si="1"/>
        <v>0</v>
      </c>
      <c r="P28" s="255"/>
    </row>
    <row r="29" spans="1:16" s="251" customFormat="1" ht="12.75">
      <c r="A29" s="217">
        <v>20</v>
      </c>
      <c r="B29" s="215" t="s">
        <v>530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1">
        <f t="shared" si="1"/>
        <v>0</v>
      </c>
      <c r="P29" s="255"/>
    </row>
    <row r="30" spans="1:16" s="251" customFormat="1" ht="12.75">
      <c r="A30" s="217">
        <v>21</v>
      </c>
      <c r="B30" s="215" t="s">
        <v>531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1">
        <f t="shared" si="1"/>
        <v>0</v>
      </c>
      <c r="P30" s="255"/>
    </row>
    <row r="31" spans="1:16" s="251" customFormat="1" ht="12.75">
      <c r="A31" s="217">
        <v>22</v>
      </c>
      <c r="B31" s="215" t="s">
        <v>532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1">
        <f t="shared" si="1"/>
        <v>0</v>
      </c>
      <c r="P31" s="255"/>
    </row>
    <row r="32" spans="1:16" s="251" customFormat="1" ht="12.75">
      <c r="A32" s="217">
        <v>23</v>
      </c>
      <c r="B32" s="215" t="s">
        <v>533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1">
        <f t="shared" si="1"/>
        <v>0</v>
      </c>
      <c r="P32" s="255"/>
    </row>
    <row r="33" spans="1:16" s="251" customFormat="1" ht="12.75">
      <c r="A33" s="217">
        <v>24</v>
      </c>
      <c r="B33" s="215" t="s">
        <v>534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1">
        <f t="shared" si="1"/>
        <v>0</v>
      </c>
      <c r="P33" s="255"/>
    </row>
    <row r="34" spans="1:16" s="251" customFormat="1" ht="12.75">
      <c r="A34" s="217">
        <v>25</v>
      </c>
      <c r="B34" s="215" t="str">
        <f>'[1]DiasMed'!B33</f>
        <v>Compresor Variador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1">
        <f t="shared" si="1"/>
        <v>0</v>
      </c>
      <c r="P34" s="255"/>
    </row>
    <row r="35" spans="1:16" s="251" customFormat="1" ht="12.75">
      <c r="A35" s="217">
        <v>26</v>
      </c>
      <c r="B35" s="215" t="str">
        <f>'[1]DiasMed'!B34</f>
        <v>kW Compresor Variador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1">
        <f t="shared" si="1"/>
        <v>0</v>
      </c>
      <c r="P35" s="255"/>
    </row>
    <row r="36" spans="1:16" s="251" customFormat="1" ht="12.75">
      <c r="A36" s="217">
        <v>27</v>
      </c>
      <c r="B36" s="215" t="str">
        <f>'[1]DiasMed'!B35</f>
        <v>Energía Compresores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1">
        <f t="shared" si="1"/>
        <v>0</v>
      </c>
      <c r="P36" s="255"/>
    </row>
    <row r="37" spans="1:16" s="251" customFormat="1" ht="12.75">
      <c r="A37" s="217">
        <v>28</v>
      </c>
      <c r="B37" s="215" t="str">
        <f>'[1]DiasMed'!B36</f>
        <v>Gas</v>
      </c>
      <c r="C37" s="244">
        <f aca="true" t="shared" si="2" ref="C37:N37">C23+(C28*$G$564)+(C29*$G$565)+(C30*$G$566)</f>
        <v>0</v>
      </c>
      <c r="D37" s="244">
        <f t="shared" si="2"/>
        <v>0</v>
      </c>
      <c r="E37" s="244">
        <f t="shared" si="2"/>
        <v>0</v>
      </c>
      <c r="F37" s="244">
        <f t="shared" si="2"/>
        <v>0</v>
      </c>
      <c r="G37" s="244">
        <f t="shared" si="2"/>
        <v>0</v>
      </c>
      <c r="H37" s="244">
        <f t="shared" si="2"/>
        <v>0</v>
      </c>
      <c r="I37" s="244">
        <f t="shared" si="2"/>
        <v>0</v>
      </c>
      <c r="J37" s="244">
        <f t="shared" si="2"/>
        <v>0</v>
      </c>
      <c r="K37" s="244">
        <f t="shared" si="2"/>
        <v>0</v>
      </c>
      <c r="L37" s="244">
        <f t="shared" si="2"/>
        <v>0</v>
      </c>
      <c r="M37" s="244">
        <f t="shared" si="2"/>
        <v>0</v>
      </c>
      <c r="N37" s="244">
        <f t="shared" si="2"/>
        <v>0</v>
      </c>
      <c r="O37" s="201">
        <f t="shared" si="1"/>
        <v>0</v>
      </c>
      <c r="P37" s="255"/>
    </row>
    <row r="38" spans="1:16" s="251" customFormat="1" ht="12.75">
      <c r="A38" s="217"/>
      <c r="B38" s="215" t="str">
        <f>'[1]DiasMed'!B37</f>
        <v>Compresor 6  Rodando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1">
        <f t="shared" si="1"/>
        <v>0</v>
      </c>
      <c r="P38" s="255"/>
    </row>
    <row r="39" spans="1:16" s="251" customFormat="1" ht="12.75">
      <c r="A39" s="217">
        <v>30</v>
      </c>
      <c r="B39" s="215" t="str">
        <f>'[1]DiasMed'!B38</f>
        <v>Compresor 6  Carga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1">
        <f t="shared" si="1"/>
        <v>0</v>
      </c>
      <c r="P39" s="255"/>
    </row>
    <row r="40" spans="1:16" s="251" customFormat="1" ht="12.75">
      <c r="A40" s="217"/>
      <c r="B40" s="215" t="str">
        <f>'[1]DiasMed'!B39</f>
        <v>Compresor 5  Rodando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01">
        <f t="shared" si="1"/>
        <v>0</v>
      </c>
      <c r="P40" s="255"/>
    </row>
    <row r="41" spans="1:16" s="251" customFormat="1" ht="12.75">
      <c r="A41" s="217">
        <v>32</v>
      </c>
      <c r="B41" s="215" t="str">
        <f>'[1]DiasMed'!B40</f>
        <v>Compresor 5  Carga</v>
      </c>
      <c r="C41" s="229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1">
        <f t="shared" si="1"/>
        <v>0</v>
      </c>
      <c r="P41" s="255"/>
    </row>
    <row r="42" spans="1:16" s="251" customFormat="1" ht="12.75">
      <c r="A42" s="217"/>
      <c r="B42" s="215" t="str">
        <f>'[1]DiasMed'!B41</f>
        <v>Compresor 4 Rodando</v>
      </c>
      <c r="C42" s="229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1">
        <f t="shared" si="1"/>
        <v>0</v>
      </c>
      <c r="P42" s="255"/>
    </row>
    <row r="43" spans="1:16" s="251" customFormat="1" ht="12.75">
      <c r="A43" s="217">
        <v>34</v>
      </c>
      <c r="B43" s="215" t="str">
        <f>'[1]DiasMed'!B42</f>
        <v>Compresor 4 Carga</v>
      </c>
      <c r="C43" s="229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1">
        <f t="shared" si="1"/>
        <v>0</v>
      </c>
      <c r="P43" s="255"/>
    </row>
    <row r="44" spans="1:16" s="251" customFormat="1" ht="12.75">
      <c r="A44" s="217"/>
      <c r="B44" s="215" t="str">
        <f>'[1]DiasMed'!B43</f>
        <v>Compresor 3  Rodando</v>
      </c>
      <c r="C44" s="229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1">
        <f t="shared" si="1"/>
        <v>0</v>
      </c>
      <c r="P44" s="255"/>
    </row>
    <row r="45" spans="1:16" s="251" customFormat="1" ht="12.75">
      <c r="A45" s="217">
        <v>36</v>
      </c>
      <c r="B45" s="215" t="str">
        <f>'[1]DiasMed'!B44</f>
        <v>Compresor 3  Carga</v>
      </c>
      <c r="C45" s="229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1">
        <f t="shared" si="1"/>
        <v>0</v>
      </c>
      <c r="P45" s="255"/>
    </row>
    <row r="46" spans="1:16" s="251" customFormat="1" ht="12.75">
      <c r="A46" s="217"/>
      <c r="B46" s="215" t="str">
        <f>'[1]DiasMed'!B45</f>
        <v>Compresor 2  Rodando</v>
      </c>
      <c r="C46" s="229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1">
        <f t="shared" si="1"/>
        <v>0</v>
      </c>
      <c r="P46" s="255"/>
    </row>
    <row r="47" spans="1:16" s="251" customFormat="1" ht="12.75">
      <c r="A47" s="217">
        <v>38</v>
      </c>
      <c r="B47" s="215" t="str">
        <f>'[1]DiasMed'!B46</f>
        <v>Compresor 2  Carga</v>
      </c>
      <c r="C47" s="229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1">
        <f t="shared" si="1"/>
        <v>0</v>
      </c>
      <c r="P47" s="255"/>
    </row>
    <row r="48" spans="1:16" s="251" customFormat="1" ht="12.75">
      <c r="A48" s="217"/>
      <c r="B48" s="215" t="str">
        <f>'[1]DiasMed'!B47</f>
        <v>Compresor 1  Rodando</v>
      </c>
      <c r="C48" s="229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1">
        <f t="shared" si="1"/>
        <v>0</v>
      </c>
      <c r="P48" s="255"/>
    </row>
    <row r="49" spans="1:16" s="251" customFormat="1" ht="12.75">
      <c r="A49" s="217">
        <v>40</v>
      </c>
      <c r="B49" s="215" t="str">
        <f>'[1]DiasMed'!B48</f>
        <v>Compresor 1  Carga</v>
      </c>
      <c r="C49" s="229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1">
        <f t="shared" si="1"/>
        <v>0</v>
      </c>
      <c r="P49" s="255"/>
    </row>
    <row r="50" spans="1:16" s="251" customFormat="1" ht="12.75">
      <c r="A50" s="217"/>
      <c r="B50" s="215" t="str">
        <f>'[1]DiasMed'!B49</f>
        <v>T. Compres.  Rodando</v>
      </c>
      <c r="C50" s="229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1">
        <f t="shared" si="1"/>
        <v>0</v>
      </c>
      <c r="P50" s="255"/>
    </row>
    <row r="51" spans="1:16" s="251" customFormat="1" ht="12.75">
      <c r="A51" s="217">
        <v>42</v>
      </c>
      <c r="B51" s="215" t="str">
        <f>'[1]DiasMed'!B50</f>
        <v>T. Compres.  Carga</v>
      </c>
      <c r="C51" s="229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1">
        <f t="shared" si="1"/>
        <v>0</v>
      </c>
      <c r="P51" s="255"/>
    </row>
    <row r="52" spans="1:16" s="251" customFormat="1" ht="12.75">
      <c r="A52" s="216">
        <f>'[1]DiasMed'!$A$51</f>
        <v>43</v>
      </c>
      <c r="B52" s="299" t="s">
        <v>520</v>
      </c>
      <c r="C52" s="209">
        <f>IF('[1]BeneficEnergíaElec'!$L$4="2006 Diag.",SUMPRODUCT(C25:C30,$I$561:$I$566),SUMPRODUCT(C10:C35,$G$499:$G$524))</f>
        <v>0</v>
      </c>
      <c r="D52" s="209">
        <f>IF('[1]BeneficEnergíaElec'!$L$4="2006 Diag.",SUMPRODUCT(D25:D30,$I$561:$I$566),SUMPRODUCT(D10:D35,$G$499:$G$524))</f>
        <v>0</v>
      </c>
      <c r="E52" s="209">
        <f>IF('[1]BeneficEnergíaElec'!$L$4="2006 Diag.",SUMPRODUCT(E25:E30,$I$561:$I$566),SUMPRODUCT(E10:E35,$G$499:$G$524))</f>
        <v>0</v>
      </c>
      <c r="F52" s="209">
        <f>IF('[1]BeneficEnergíaElec'!$L$4="2006 Diag.",SUMPRODUCT(F25:F30,$I$561:$I$566),SUMPRODUCT(F10:F35,$G$499:$G$524))</f>
        <v>0</v>
      </c>
      <c r="G52" s="209">
        <f>IF('[1]BeneficEnergíaElec'!$L$4="2006 Diag.",SUMPRODUCT(G25:G30,$I$561:$I$566),SUMPRODUCT(G10:G35,$G$499:$G$524))</f>
        <v>0</v>
      </c>
      <c r="H52" s="209">
        <f>IF('[1]BeneficEnergíaElec'!$L$4="2006 Diag.",SUMPRODUCT(H25:H30,$I$561:$I$566),SUMPRODUCT(H10:H35,$G$499:$G$524))</f>
        <v>0</v>
      </c>
      <c r="I52" s="209">
        <f>IF('[1]BeneficEnergíaElec'!$L$4="2006 Diag.",SUMPRODUCT(I25:I30,$I$561:$I$566),SUMPRODUCT(I10:I35,$G$499:$G$524))</f>
        <v>0</v>
      </c>
      <c r="J52" s="209">
        <f>IF('[1]BeneficEnergíaElec'!$L$4="2006 Diag.",SUMPRODUCT(J25:J30,$I$561:$I$566),SUMPRODUCT(J10:J35,$G$499:$G$524))</f>
        <v>0</v>
      </c>
      <c r="K52" s="209">
        <f>IF('[1]BeneficEnergíaElec'!$L$4="2006 Diag.",SUMPRODUCT(K25:K30,$I$561:$I$566),SUMPRODUCT(K10:K35,$G$499:$G$524))</f>
        <v>0</v>
      </c>
      <c r="L52" s="209">
        <f>IF('[1]BeneficEnergíaElec'!$L$4="2006 Diag.",SUMPRODUCT(L25:L30,$I$561:$I$566),SUMPRODUCT(L10:L35,$G$499:$G$524))</f>
        <v>0</v>
      </c>
      <c r="M52" s="209">
        <f>IF('[1]BeneficEnergíaElec'!$L$4="2006 Diag.",SUMPRODUCT(M25:M30,$I$561:$I$566),SUMPRODUCT(M10:M35,$G$499:$G$524))</f>
        <v>0</v>
      </c>
      <c r="N52" s="209">
        <f>IF('[1]BeneficEnergíaElec'!$L$4="2006 Diag.",SUMPRODUCT(N25:N30,$I$561:$I$566),SUMPRODUCT(N10:N35,$G$499:$G$524))</f>
        <v>0</v>
      </c>
      <c r="O52" s="201">
        <f t="shared" si="1"/>
        <v>0</v>
      </c>
      <c r="P52" s="254"/>
    </row>
    <row r="53" spans="1:15" s="251" customFormat="1" ht="12.75">
      <c r="A53" s="198"/>
      <c r="B53" s="214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01"/>
    </row>
    <row r="54" spans="1:15" s="251" customFormat="1" ht="12.75">
      <c r="A54" s="198"/>
      <c r="B54" s="197" t="s">
        <v>428</v>
      </c>
      <c r="C54" s="213">
        <v>30</v>
      </c>
      <c r="D54" s="213">
        <v>31</v>
      </c>
      <c r="E54" s="213">
        <f>31-B55</f>
        <v>31</v>
      </c>
      <c r="F54" s="213">
        <v>28</v>
      </c>
      <c r="G54" s="213">
        <v>31</v>
      </c>
      <c r="H54" s="213">
        <f>30-B55</f>
        <v>30</v>
      </c>
      <c r="I54" s="213">
        <f>31-B55</f>
        <v>31</v>
      </c>
      <c r="J54" s="213">
        <v>30</v>
      </c>
      <c r="K54" s="213">
        <v>31</v>
      </c>
      <c r="L54" s="213">
        <f>31-B55</f>
        <v>31</v>
      </c>
      <c r="M54" s="213">
        <f>30-B55</f>
        <v>30</v>
      </c>
      <c r="N54" s="213">
        <f>31-B55</f>
        <v>31</v>
      </c>
      <c r="O54" s="201">
        <f>SUM(C54:N54)</f>
        <v>365</v>
      </c>
    </row>
    <row r="55" spans="1:15" s="251" customFormat="1" ht="12.75">
      <c r="A55" s="198"/>
      <c r="B55" s="149">
        <v>0</v>
      </c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01"/>
    </row>
    <row r="56" spans="1:15" s="251" customFormat="1" ht="12.75">
      <c r="A56" s="198"/>
      <c r="B56" s="197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01"/>
    </row>
    <row r="57" spans="1:16" s="141" customFormat="1" ht="12.75">
      <c r="A57" s="208" t="s">
        <v>445</v>
      </c>
      <c r="B57" s="169" t="s">
        <v>444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1">
        <f>SUM(C57:N57)</f>
        <v>0</v>
      </c>
      <c r="P57" s="141">
        <v>48000</v>
      </c>
    </row>
    <row r="58" spans="1:16" s="141" customFormat="1" ht="12.75">
      <c r="A58" s="222"/>
      <c r="B58" s="169" t="s">
        <v>436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1">
        <f>SUM(C58:N58)</f>
        <v>0</v>
      </c>
      <c r="P58" s="141">
        <v>15895.84</v>
      </c>
    </row>
    <row r="59" spans="1:15" s="223" customFormat="1" ht="13.5" thickBot="1">
      <c r="A59" s="226"/>
      <c r="B59" s="212" t="s">
        <v>391</v>
      </c>
      <c r="C59" s="243">
        <f aca="true" t="shared" si="3" ref="C59:O59">IF(C57=0,0,C58/C57)</f>
        <v>0</v>
      </c>
      <c r="D59" s="243">
        <f t="shared" si="3"/>
        <v>0</v>
      </c>
      <c r="E59" s="243">
        <f t="shared" si="3"/>
        <v>0</v>
      </c>
      <c r="F59" s="243">
        <f t="shared" si="3"/>
        <v>0</v>
      </c>
      <c r="G59" s="243">
        <f t="shared" si="3"/>
        <v>0</v>
      </c>
      <c r="H59" s="243">
        <f t="shared" si="3"/>
        <v>0</v>
      </c>
      <c r="I59" s="243">
        <f t="shared" si="3"/>
        <v>0</v>
      </c>
      <c r="J59" s="243">
        <f t="shared" si="3"/>
        <v>0</v>
      </c>
      <c r="K59" s="243">
        <f t="shared" si="3"/>
        <v>0</v>
      </c>
      <c r="L59" s="243">
        <f t="shared" si="3"/>
        <v>0</v>
      </c>
      <c r="M59" s="243">
        <f t="shared" si="3"/>
        <v>0</v>
      </c>
      <c r="N59" s="243">
        <f t="shared" si="3"/>
        <v>0</v>
      </c>
      <c r="O59" s="224">
        <f t="shared" si="3"/>
        <v>0</v>
      </c>
    </row>
    <row r="60" spans="1:15" s="141" customFormat="1" ht="13.5" thickBot="1">
      <c r="A60" s="222"/>
      <c r="B60" s="221" t="str">
        <f>$B$8</f>
        <v>HabOcupEq</v>
      </c>
      <c r="C60" s="220">
        <f aca="true" t="shared" si="4" ref="C60:N60">IF($A$3="T.",SUM(C62:C103),VLOOKUP($A$3,$A$62:$N$104,C5,FALSE))</f>
        <v>0</v>
      </c>
      <c r="D60" s="220">
        <f t="shared" si="4"/>
        <v>0</v>
      </c>
      <c r="E60" s="220">
        <f t="shared" si="4"/>
        <v>0</v>
      </c>
      <c r="F60" s="220">
        <f t="shared" si="4"/>
        <v>0</v>
      </c>
      <c r="G60" s="220">
        <f t="shared" si="4"/>
        <v>0</v>
      </c>
      <c r="H60" s="220">
        <f t="shared" si="4"/>
        <v>0</v>
      </c>
      <c r="I60" s="220">
        <f t="shared" si="4"/>
        <v>0</v>
      </c>
      <c r="J60" s="220">
        <f t="shared" si="4"/>
        <v>0</v>
      </c>
      <c r="K60" s="220">
        <f t="shared" si="4"/>
        <v>0</v>
      </c>
      <c r="L60" s="220">
        <f t="shared" si="4"/>
        <v>0</v>
      </c>
      <c r="M60" s="220">
        <f t="shared" si="4"/>
        <v>0</v>
      </c>
      <c r="N60" s="220">
        <f t="shared" si="4"/>
        <v>0</v>
      </c>
      <c r="O60" s="219">
        <f>SUM(C60:N60)</f>
        <v>0</v>
      </c>
    </row>
    <row r="61" spans="1:15" s="141" customFormat="1" ht="12.75">
      <c r="A61" s="198"/>
      <c r="B61" s="149"/>
      <c r="C61" s="218">
        <f aca="true" t="shared" si="5" ref="C61:N61">IF(C105=0,0,C57/C105)</f>
        <v>0</v>
      </c>
      <c r="D61" s="218">
        <f t="shared" si="5"/>
        <v>0</v>
      </c>
      <c r="E61" s="218">
        <f t="shared" si="5"/>
        <v>0</v>
      </c>
      <c r="F61" s="218">
        <f t="shared" si="5"/>
        <v>0</v>
      </c>
      <c r="G61" s="218">
        <f t="shared" si="5"/>
        <v>0</v>
      </c>
      <c r="H61" s="218">
        <f t="shared" si="5"/>
        <v>0</v>
      </c>
      <c r="I61" s="218">
        <f t="shared" si="5"/>
        <v>0</v>
      </c>
      <c r="J61" s="218">
        <f t="shared" si="5"/>
        <v>0</v>
      </c>
      <c r="K61" s="218">
        <f t="shared" si="5"/>
        <v>0</v>
      </c>
      <c r="L61" s="218">
        <f t="shared" si="5"/>
        <v>0</v>
      </c>
      <c r="M61" s="218">
        <f t="shared" si="5"/>
        <v>0</v>
      </c>
      <c r="N61" s="218">
        <f t="shared" si="5"/>
        <v>0</v>
      </c>
      <c r="O61" s="201"/>
    </row>
    <row r="62" spans="1:15" s="141" customFormat="1" ht="12.75">
      <c r="A62" s="217">
        <v>1</v>
      </c>
      <c r="B62" s="215" t="str">
        <f>$B$10</f>
        <v>Proceso 1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1">
        <f aca="true" t="shared" si="6" ref="O62:O105">SUM(C62:N62)</f>
        <v>0</v>
      </c>
    </row>
    <row r="63" spans="1:15" s="141" customFormat="1" ht="12.75">
      <c r="A63" s="217">
        <v>2</v>
      </c>
      <c r="B63" s="215" t="str">
        <f>$B$11</f>
        <v>Proceso 2</v>
      </c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1">
        <f t="shared" si="6"/>
        <v>0</v>
      </c>
    </row>
    <row r="64" spans="1:15" s="141" customFormat="1" ht="12.75">
      <c r="A64" s="217">
        <v>3</v>
      </c>
      <c r="B64" s="215" t="str">
        <f>$B$12</f>
        <v>Proceso 3</v>
      </c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1">
        <f t="shared" si="6"/>
        <v>0</v>
      </c>
    </row>
    <row r="65" spans="1:15" s="141" customFormat="1" ht="12.75">
      <c r="A65" s="217">
        <v>4</v>
      </c>
      <c r="B65" s="215" t="str">
        <f>$B$13</f>
        <v>Proceso 4</v>
      </c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1">
        <f t="shared" si="6"/>
        <v>0</v>
      </c>
    </row>
    <row r="66" spans="1:15" s="141" customFormat="1" ht="12.75">
      <c r="A66" s="217">
        <v>5</v>
      </c>
      <c r="B66" s="215" t="str">
        <f>$B$14</f>
        <v>Proceso 5</v>
      </c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1">
        <f t="shared" si="6"/>
        <v>0</v>
      </c>
    </row>
    <row r="67" spans="1:15" s="141" customFormat="1" ht="12.75">
      <c r="A67" s="217">
        <v>6</v>
      </c>
      <c r="B67" s="215" t="str">
        <f>$B$15</f>
        <v>Proceso 6</v>
      </c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1">
        <f t="shared" si="6"/>
        <v>0</v>
      </c>
    </row>
    <row r="68" spans="1:15" s="141" customFormat="1" ht="12.75">
      <c r="A68" s="217">
        <v>7</v>
      </c>
      <c r="B68" s="215" t="str">
        <f>$B$16</f>
        <v>Proceso 7</v>
      </c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1">
        <f t="shared" si="6"/>
        <v>0</v>
      </c>
    </row>
    <row r="69" spans="1:15" s="141" customFormat="1" ht="12.75">
      <c r="A69" s="217">
        <v>8</v>
      </c>
      <c r="B69" s="215" t="str">
        <f>$B$17</f>
        <v>Proceso 8</v>
      </c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1">
        <f t="shared" si="6"/>
        <v>0</v>
      </c>
    </row>
    <row r="70" spans="1:15" s="141" customFormat="1" ht="12.75">
      <c r="A70" s="217">
        <v>9</v>
      </c>
      <c r="B70" s="215" t="str">
        <f>$B$18</f>
        <v>Proceso 9</v>
      </c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1">
        <f t="shared" si="6"/>
        <v>0</v>
      </c>
    </row>
    <row r="71" spans="1:15" s="141" customFormat="1" ht="12.75">
      <c r="A71" s="217">
        <v>10</v>
      </c>
      <c r="B71" s="215" t="str">
        <f>$B$19</f>
        <v>Proceso 10</v>
      </c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1">
        <f t="shared" si="6"/>
        <v>0</v>
      </c>
    </row>
    <row r="72" spans="1:15" s="141" customFormat="1" ht="12.75">
      <c r="A72" s="217">
        <v>11</v>
      </c>
      <c r="B72" s="215" t="str">
        <f>$B$20</f>
        <v>Proceso 11</v>
      </c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1">
        <f t="shared" si="6"/>
        <v>0</v>
      </c>
    </row>
    <row r="73" spans="1:15" s="141" customFormat="1" ht="12.75">
      <c r="A73" s="217">
        <v>12</v>
      </c>
      <c r="B73" s="215" t="str">
        <f>$B$21</f>
        <v>Proceso 12</v>
      </c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1">
        <f t="shared" si="6"/>
        <v>0</v>
      </c>
    </row>
    <row r="74" spans="1:15" s="141" customFormat="1" ht="12.75">
      <c r="A74" s="217">
        <v>13</v>
      </c>
      <c r="B74" s="215" t="str">
        <f>$B$22</f>
        <v>Proceso 13</v>
      </c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1">
        <f t="shared" si="6"/>
        <v>0</v>
      </c>
    </row>
    <row r="75" spans="1:15" s="141" customFormat="1" ht="12.75">
      <c r="A75" s="217">
        <v>14</v>
      </c>
      <c r="B75" s="215" t="str">
        <f>$B$23</f>
        <v>Proceso 14</v>
      </c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1">
        <f t="shared" si="6"/>
        <v>0</v>
      </c>
    </row>
    <row r="76" spans="1:15" s="141" customFormat="1" ht="12.75">
      <c r="A76" s="217">
        <v>15</v>
      </c>
      <c r="B76" s="215" t="str">
        <f>$B$24</f>
        <v>Proceso 15</v>
      </c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1">
        <f t="shared" si="6"/>
        <v>0</v>
      </c>
    </row>
    <row r="77" spans="1:15" s="141" customFormat="1" ht="12.75">
      <c r="A77" s="217">
        <v>16</v>
      </c>
      <c r="B77" s="215" t="str">
        <f>$B$25</f>
        <v>Proceso 16</v>
      </c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1">
        <f t="shared" si="6"/>
        <v>0</v>
      </c>
    </row>
    <row r="78" spans="1:15" s="141" customFormat="1" ht="12.75">
      <c r="A78" s="217">
        <v>17</v>
      </c>
      <c r="B78" s="215" t="str">
        <f>$B$26</f>
        <v>Proceso 17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1">
        <f t="shared" si="6"/>
        <v>0</v>
      </c>
    </row>
    <row r="79" spans="1:15" s="141" customFormat="1" ht="12.75">
      <c r="A79" s="217">
        <v>18</v>
      </c>
      <c r="B79" s="215" t="str">
        <f>$B$27</f>
        <v>Proceso 18</v>
      </c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1">
        <f t="shared" si="6"/>
        <v>0</v>
      </c>
    </row>
    <row r="80" spans="1:15" s="141" customFormat="1" ht="12.75">
      <c r="A80" s="217">
        <v>19</v>
      </c>
      <c r="B80" s="215" t="str">
        <f>$B$28</f>
        <v>Proceso 19</v>
      </c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1">
        <f t="shared" si="6"/>
        <v>0</v>
      </c>
    </row>
    <row r="81" spans="1:15" s="141" customFormat="1" ht="12.75">
      <c r="A81" s="217">
        <v>20</v>
      </c>
      <c r="B81" s="215" t="str">
        <f>$B$29</f>
        <v>Proceso 20</v>
      </c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1">
        <f t="shared" si="6"/>
        <v>0</v>
      </c>
    </row>
    <row r="82" spans="1:15" s="141" customFormat="1" ht="12.75">
      <c r="A82" s="217">
        <v>21</v>
      </c>
      <c r="B82" s="215" t="str">
        <f>$B$30</f>
        <v>Proceso 21</v>
      </c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1">
        <f t="shared" si="6"/>
        <v>0</v>
      </c>
    </row>
    <row r="83" spans="1:15" s="141" customFormat="1" ht="12.75">
      <c r="A83" s="217">
        <v>22</v>
      </c>
      <c r="B83" s="215" t="str">
        <f>$B$31</f>
        <v>Proceso 22</v>
      </c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1">
        <f t="shared" si="6"/>
        <v>0</v>
      </c>
    </row>
    <row r="84" spans="1:15" s="141" customFormat="1" ht="12.75">
      <c r="A84" s="217">
        <v>23</v>
      </c>
      <c r="B84" s="215" t="str">
        <f>$B$32</f>
        <v>Proceso 23</v>
      </c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1">
        <f t="shared" si="6"/>
        <v>0</v>
      </c>
    </row>
    <row r="85" spans="1:15" s="141" customFormat="1" ht="12.75">
      <c r="A85" s="217">
        <v>24</v>
      </c>
      <c r="B85" s="215" t="str">
        <f>$B$33</f>
        <v>Proceso 24</v>
      </c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1">
        <f t="shared" si="6"/>
        <v>0</v>
      </c>
    </row>
    <row r="86" spans="1:15" s="141" customFormat="1" ht="12.75">
      <c r="A86" s="217">
        <v>25</v>
      </c>
      <c r="B86" s="215" t="str">
        <f>$B$34</f>
        <v>Compresor Variador</v>
      </c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1">
        <f t="shared" si="6"/>
        <v>0</v>
      </c>
    </row>
    <row r="87" spans="1:15" s="141" customFormat="1" ht="12.75">
      <c r="A87" s="217">
        <v>26</v>
      </c>
      <c r="B87" s="215" t="str">
        <f>$B$35</f>
        <v>kW Compresor Variador</v>
      </c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1">
        <f t="shared" si="6"/>
        <v>0</v>
      </c>
    </row>
    <row r="88" spans="1:15" s="141" customFormat="1" ht="12.75">
      <c r="A88" s="217">
        <v>27</v>
      </c>
      <c r="B88" s="215" t="str">
        <f>$B$36</f>
        <v>Energía Compresores</v>
      </c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1">
        <f t="shared" si="6"/>
        <v>0</v>
      </c>
    </row>
    <row r="89" spans="1:15" s="141" customFormat="1" ht="12.75">
      <c r="A89" s="217">
        <v>28</v>
      </c>
      <c r="B89" s="215" t="str">
        <f>$B$37</f>
        <v>Gas</v>
      </c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1">
        <f t="shared" si="6"/>
        <v>0</v>
      </c>
    </row>
    <row r="90" spans="1:15" s="141" customFormat="1" ht="12.75">
      <c r="A90" s="217"/>
      <c r="B90" s="215" t="str">
        <f>$B$38</f>
        <v>Compresor 6  Rodando</v>
      </c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1">
        <f t="shared" si="6"/>
        <v>0</v>
      </c>
    </row>
    <row r="91" spans="1:15" s="141" customFormat="1" ht="12.75">
      <c r="A91" s="217">
        <v>30</v>
      </c>
      <c r="B91" s="215" t="str">
        <f>$B$39</f>
        <v>Compresor 6  Carga</v>
      </c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1">
        <f t="shared" si="6"/>
        <v>0</v>
      </c>
    </row>
    <row r="92" spans="1:15" s="141" customFormat="1" ht="12.75">
      <c r="A92" s="217"/>
      <c r="B92" s="215" t="str">
        <f>$B$40</f>
        <v>Compresor 5  Rodando</v>
      </c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1">
        <f t="shared" si="6"/>
        <v>0</v>
      </c>
    </row>
    <row r="93" spans="1:15" s="141" customFormat="1" ht="12.75">
      <c r="A93" s="217">
        <v>32</v>
      </c>
      <c r="B93" s="215" t="str">
        <f>$B$41</f>
        <v>Compresor 5  Carga</v>
      </c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1">
        <f t="shared" si="6"/>
        <v>0</v>
      </c>
    </row>
    <row r="94" spans="1:15" s="141" customFormat="1" ht="12.75">
      <c r="A94" s="217"/>
      <c r="B94" s="215" t="str">
        <f>$B$42</f>
        <v>Compresor 4 Rodando</v>
      </c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1">
        <f t="shared" si="6"/>
        <v>0</v>
      </c>
    </row>
    <row r="95" spans="1:15" s="141" customFormat="1" ht="12.75">
      <c r="A95" s="217">
        <v>34</v>
      </c>
      <c r="B95" s="215" t="str">
        <f>$B$43</f>
        <v>Compresor 4 Carga</v>
      </c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1">
        <f t="shared" si="6"/>
        <v>0</v>
      </c>
    </row>
    <row r="96" spans="1:15" s="141" customFormat="1" ht="12.75">
      <c r="A96" s="217"/>
      <c r="B96" s="215" t="str">
        <f>$B$44</f>
        <v>Compresor 3  Rodando</v>
      </c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1">
        <f t="shared" si="6"/>
        <v>0</v>
      </c>
    </row>
    <row r="97" spans="1:15" s="141" customFormat="1" ht="12.75">
      <c r="A97" s="217">
        <v>36</v>
      </c>
      <c r="B97" s="215" t="str">
        <f>$B$45</f>
        <v>Compresor 3  Carga</v>
      </c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1">
        <f t="shared" si="6"/>
        <v>0</v>
      </c>
    </row>
    <row r="98" spans="1:15" s="141" customFormat="1" ht="12.75">
      <c r="A98" s="217"/>
      <c r="B98" s="215" t="str">
        <f>$B$46</f>
        <v>Compresor 2  Rodando</v>
      </c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1">
        <f t="shared" si="6"/>
        <v>0</v>
      </c>
    </row>
    <row r="99" spans="1:15" s="141" customFormat="1" ht="12.75">
      <c r="A99" s="217">
        <v>38</v>
      </c>
      <c r="B99" s="215" t="str">
        <f>$B$47</f>
        <v>Compresor 2  Carga</v>
      </c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1">
        <f t="shared" si="6"/>
        <v>0</v>
      </c>
    </row>
    <row r="100" spans="1:15" s="141" customFormat="1" ht="12.75">
      <c r="A100" s="217"/>
      <c r="B100" s="215" t="str">
        <f>$B$48</f>
        <v>Compresor 1  Rodando</v>
      </c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1">
        <f t="shared" si="6"/>
        <v>0</v>
      </c>
    </row>
    <row r="101" spans="1:15" s="141" customFormat="1" ht="12.75">
      <c r="A101" s="217">
        <v>40</v>
      </c>
      <c r="B101" s="215" t="str">
        <f>$B$49</f>
        <v>Compresor 1  Carga</v>
      </c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1">
        <f t="shared" si="6"/>
        <v>0</v>
      </c>
    </row>
    <row r="102" spans="1:15" s="141" customFormat="1" ht="12.75">
      <c r="A102" s="217"/>
      <c r="B102" s="215" t="str">
        <f>$B$50</f>
        <v>T. Compres.  Rodando</v>
      </c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1">
        <f t="shared" si="6"/>
        <v>0</v>
      </c>
    </row>
    <row r="103" spans="1:15" s="141" customFormat="1" ht="12.75">
      <c r="A103" s="217">
        <v>42</v>
      </c>
      <c r="B103" s="215" t="str">
        <f>$B$51</f>
        <v>T. Compres.  Carga</v>
      </c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1">
        <f t="shared" si="6"/>
        <v>0</v>
      </c>
    </row>
    <row r="104" spans="1:15" s="141" customFormat="1" ht="12.75">
      <c r="A104" s="216">
        <f>'[1]DiasMed'!$A$51</f>
        <v>43</v>
      </c>
      <c r="B104" s="215" t="str">
        <f>$B$52</f>
        <v>HabOcupEq</v>
      </c>
      <c r="C104" s="209">
        <f aca="true" t="shared" si="7" ref="C104:N104">C57</f>
        <v>0</v>
      </c>
      <c r="D104" s="209">
        <f t="shared" si="7"/>
        <v>0</v>
      </c>
      <c r="E104" s="209">
        <f t="shared" si="7"/>
        <v>0</v>
      </c>
      <c r="F104" s="209">
        <f t="shared" si="7"/>
        <v>0</v>
      </c>
      <c r="G104" s="209">
        <f t="shared" si="7"/>
        <v>0</v>
      </c>
      <c r="H104" s="209">
        <f t="shared" si="7"/>
        <v>0</v>
      </c>
      <c r="I104" s="209">
        <f t="shared" si="7"/>
        <v>0</v>
      </c>
      <c r="J104" s="209">
        <f t="shared" si="7"/>
        <v>0</v>
      </c>
      <c r="K104" s="209">
        <f t="shared" si="7"/>
        <v>0</v>
      </c>
      <c r="L104" s="209">
        <f t="shared" si="7"/>
        <v>0</v>
      </c>
      <c r="M104" s="209">
        <f t="shared" si="7"/>
        <v>0</v>
      </c>
      <c r="N104" s="209">
        <f t="shared" si="7"/>
        <v>0</v>
      </c>
      <c r="O104" s="201">
        <f t="shared" si="6"/>
        <v>0</v>
      </c>
    </row>
    <row r="105" spans="1:15" s="141" customFormat="1" ht="12.75">
      <c r="A105" s="198"/>
      <c r="B105" s="214" t="s">
        <v>443</v>
      </c>
      <c r="C105" s="209">
        <f aca="true" t="shared" si="8" ref="C105:N105">SUMPRODUCT(C10:C51,$I$499:$I$540)</f>
        <v>0</v>
      </c>
      <c r="D105" s="209">
        <f t="shared" si="8"/>
        <v>0</v>
      </c>
      <c r="E105" s="209">
        <f t="shared" si="8"/>
        <v>0</v>
      </c>
      <c r="F105" s="209">
        <f t="shared" si="8"/>
        <v>0</v>
      </c>
      <c r="G105" s="209">
        <f t="shared" si="8"/>
        <v>0</v>
      </c>
      <c r="H105" s="209">
        <f t="shared" si="8"/>
        <v>0</v>
      </c>
      <c r="I105" s="209">
        <f t="shared" si="8"/>
        <v>0</v>
      </c>
      <c r="J105" s="209">
        <f t="shared" si="8"/>
        <v>0</v>
      </c>
      <c r="K105" s="209">
        <f t="shared" si="8"/>
        <v>0</v>
      </c>
      <c r="L105" s="209">
        <f t="shared" si="8"/>
        <v>0</v>
      </c>
      <c r="M105" s="209">
        <f t="shared" si="8"/>
        <v>0</v>
      </c>
      <c r="N105" s="209">
        <f t="shared" si="8"/>
        <v>0</v>
      </c>
      <c r="O105" s="201">
        <f t="shared" si="6"/>
        <v>0</v>
      </c>
    </row>
    <row r="106" spans="1:15" s="141" customFormat="1" ht="12.75">
      <c r="A106" s="198"/>
      <c r="B106" s="214" t="s">
        <v>442</v>
      </c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1"/>
    </row>
    <row r="107" spans="1:15" s="141" customFormat="1" ht="12.75" hidden="1">
      <c r="A107" s="198"/>
      <c r="B107" s="214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01"/>
    </row>
    <row r="108" spans="1:15" s="141" customFormat="1" ht="12.75" hidden="1">
      <c r="A108" s="208" t="s">
        <v>441</v>
      </c>
      <c r="B108" s="253" t="s">
        <v>380</v>
      </c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1">
        <f>SUM(C108:N108)</f>
        <v>0</v>
      </c>
    </row>
    <row r="109" spans="1:15" s="141" customFormat="1" ht="12.75" hidden="1">
      <c r="A109" s="198"/>
      <c r="B109" s="169" t="s">
        <v>436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1">
        <f>SUM(C109:N109)</f>
        <v>0</v>
      </c>
    </row>
    <row r="110" spans="1:15" s="141" customFormat="1" ht="12.75" hidden="1">
      <c r="A110" s="198"/>
      <c r="B110" s="212" t="s">
        <v>381</v>
      </c>
      <c r="C110" s="206">
        <f aca="true" t="shared" si="9" ref="C110:O110">IF(C108=0,0,C109/C108)</f>
        <v>0</v>
      </c>
      <c r="D110" s="206">
        <f t="shared" si="9"/>
        <v>0</v>
      </c>
      <c r="E110" s="206">
        <f t="shared" si="9"/>
        <v>0</v>
      </c>
      <c r="F110" s="206">
        <f t="shared" si="9"/>
        <v>0</v>
      </c>
      <c r="G110" s="206">
        <f t="shared" si="9"/>
        <v>0</v>
      </c>
      <c r="H110" s="206">
        <f t="shared" si="9"/>
        <v>0</v>
      </c>
      <c r="I110" s="206">
        <f t="shared" si="9"/>
        <v>0</v>
      </c>
      <c r="J110" s="206">
        <f t="shared" si="9"/>
        <v>0</v>
      </c>
      <c r="K110" s="206">
        <f t="shared" si="9"/>
        <v>0</v>
      </c>
      <c r="L110" s="206">
        <f t="shared" si="9"/>
        <v>0</v>
      </c>
      <c r="M110" s="206">
        <f t="shared" si="9"/>
        <v>0</v>
      </c>
      <c r="N110" s="206">
        <f t="shared" si="9"/>
        <v>0</v>
      </c>
      <c r="O110" s="205">
        <f t="shared" si="9"/>
        <v>0</v>
      </c>
    </row>
    <row r="111" spans="1:15" s="141" customFormat="1" ht="12.75" hidden="1">
      <c r="A111" s="198"/>
      <c r="B111" s="212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10"/>
    </row>
    <row r="112" spans="1:15" s="141" customFormat="1" ht="12.75">
      <c r="A112" s="208" t="s">
        <v>440</v>
      </c>
      <c r="B112" s="253" t="s">
        <v>439</v>
      </c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1">
        <f>SUM(C112:N112)</f>
        <v>0</v>
      </c>
    </row>
    <row r="113" spans="1:15" s="141" customFormat="1" ht="12.75">
      <c r="A113" s="208"/>
      <c r="B113" s="253" t="s">
        <v>412</v>
      </c>
      <c r="C113" s="209">
        <f aca="true" t="shared" si="10" ref="C113:N113">IF(C112=0,0,$D$554)</f>
        <v>0</v>
      </c>
      <c r="D113" s="209">
        <f t="shared" si="10"/>
        <v>0</v>
      </c>
      <c r="E113" s="209">
        <f t="shared" si="10"/>
        <v>0</v>
      </c>
      <c r="F113" s="209">
        <f t="shared" si="10"/>
        <v>0</v>
      </c>
      <c r="G113" s="209">
        <f t="shared" si="10"/>
        <v>0</v>
      </c>
      <c r="H113" s="209">
        <f t="shared" si="10"/>
        <v>0</v>
      </c>
      <c r="I113" s="209">
        <f t="shared" si="10"/>
        <v>0</v>
      </c>
      <c r="J113" s="209">
        <f t="shared" si="10"/>
        <v>0</v>
      </c>
      <c r="K113" s="209">
        <f t="shared" si="10"/>
        <v>0</v>
      </c>
      <c r="L113" s="209">
        <f t="shared" si="10"/>
        <v>0</v>
      </c>
      <c r="M113" s="209">
        <f t="shared" si="10"/>
        <v>0</v>
      </c>
      <c r="N113" s="209">
        <f t="shared" si="10"/>
        <v>0</v>
      </c>
      <c r="O113" s="201"/>
    </row>
    <row r="114" spans="1:15" s="141" customFormat="1" ht="12.75">
      <c r="A114" s="198"/>
      <c r="B114" s="169" t="s">
        <v>436</v>
      </c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1">
        <f>SUM(C114:N114)</f>
        <v>0</v>
      </c>
    </row>
    <row r="115" spans="1:15" s="141" customFormat="1" ht="12.75">
      <c r="A115" s="198"/>
      <c r="B115" s="212" t="s">
        <v>438</v>
      </c>
      <c r="C115" s="206">
        <f aca="true" t="shared" si="11" ref="C115:O115">IF(C112=0,0,C114/C112)</f>
        <v>0</v>
      </c>
      <c r="D115" s="206">
        <f t="shared" si="11"/>
        <v>0</v>
      </c>
      <c r="E115" s="206">
        <f t="shared" si="11"/>
        <v>0</v>
      </c>
      <c r="F115" s="206">
        <f t="shared" si="11"/>
        <v>0</v>
      </c>
      <c r="G115" s="206">
        <f t="shared" si="11"/>
        <v>0</v>
      </c>
      <c r="H115" s="206">
        <f t="shared" si="11"/>
        <v>0</v>
      </c>
      <c r="I115" s="206">
        <f t="shared" si="11"/>
        <v>0</v>
      </c>
      <c r="J115" s="206">
        <f t="shared" si="11"/>
        <v>0</v>
      </c>
      <c r="K115" s="206">
        <f t="shared" si="11"/>
        <v>0</v>
      </c>
      <c r="L115" s="206">
        <f t="shared" si="11"/>
        <v>0</v>
      </c>
      <c r="M115" s="206">
        <f t="shared" si="11"/>
        <v>0</v>
      </c>
      <c r="N115" s="206">
        <f t="shared" si="11"/>
        <v>0</v>
      </c>
      <c r="O115" s="205">
        <f t="shared" si="11"/>
        <v>0</v>
      </c>
    </row>
    <row r="116" spans="1:15" s="141" customFormat="1" ht="12.75">
      <c r="A116" s="198"/>
      <c r="B116" s="149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1"/>
    </row>
    <row r="117" spans="1:15" s="141" customFormat="1" ht="12.75" hidden="1">
      <c r="A117" s="208" t="s">
        <v>437</v>
      </c>
      <c r="B117" s="253" t="s">
        <v>380</v>
      </c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1">
        <f>SUM(C117:N117)</f>
        <v>0</v>
      </c>
    </row>
    <row r="118" spans="1:15" s="141" customFormat="1" ht="12.75" hidden="1">
      <c r="A118" s="198"/>
      <c r="B118" s="169" t="s">
        <v>436</v>
      </c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1">
        <f>SUM(C118:N118)</f>
        <v>0</v>
      </c>
    </row>
    <row r="119" spans="1:15" s="141" customFormat="1" ht="12.75" hidden="1">
      <c r="A119" s="198"/>
      <c r="B119" s="212" t="s">
        <v>381</v>
      </c>
      <c r="C119" s="206">
        <f aca="true" t="shared" si="12" ref="C119:O119">IF(C117=0,0,C118/C117)</f>
        <v>0</v>
      </c>
      <c r="D119" s="206">
        <f t="shared" si="12"/>
        <v>0</v>
      </c>
      <c r="E119" s="206">
        <f t="shared" si="12"/>
        <v>0</v>
      </c>
      <c r="F119" s="206">
        <f t="shared" si="12"/>
        <v>0</v>
      </c>
      <c r="G119" s="206">
        <f t="shared" si="12"/>
        <v>0</v>
      </c>
      <c r="H119" s="206">
        <f t="shared" si="12"/>
        <v>0</v>
      </c>
      <c r="I119" s="206">
        <f t="shared" si="12"/>
        <v>0</v>
      </c>
      <c r="J119" s="206">
        <f t="shared" si="12"/>
        <v>0</v>
      </c>
      <c r="K119" s="206">
        <f t="shared" si="12"/>
        <v>0</v>
      </c>
      <c r="L119" s="206">
        <f t="shared" si="12"/>
        <v>0</v>
      </c>
      <c r="M119" s="206">
        <f t="shared" si="12"/>
        <v>0</v>
      </c>
      <c r="N119" s="206">
        <f t="shared" si="12"/>
        <v>0</v>
      </c>
      <c r="O119" s="205">
        <f t="shared" si="12"/>
        <v>0</v>
      </c>
    </row>
    <row r="120" spans="1:15" s="141" customFormat="1" ht="12.75" hidden="1">
      <c r="A120" s="204"/>
      <c r="B120" s="203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1"/>
    </row>
    <row r="121" spans="1:15" s="141" customFormat="1" ht="12.75">
      <c r="A121" s="198" t="s">
        <v>427</v>
      </c>
      <c r="B121" s="197" t="s">
        <v>435</v>
      </c>
      <c r="C121" s="196">
        <f aca="true" t="shared" si="13" ref="C121:O121">IF(C54=0,0,C8/C54)</f>
        <v>0</v>
      </c>
      <c r="D121" s="196">
        <f t="shared" si="13"/>
        <v>0</v>
      </c>
      <c r="E121" s="196">
        <f t="shared" si="13"/>
        <v>0</v>
      </c>
      <c r="F121" s="196">
        <f t="shared" si="13"/>
        <v>0</v>
      </c>
      <c r="G121" s="196">
        <f t="shared" si="13"/>
        <v>0</v>
      </c>
      <c r="H121" s="196">
        <f t="shared" si="13"/>
        <v>0</v>
      </c>
      <c r="I121" s="196">
        <f t="shared" si="13"/>
        <v>0</v>
      </c>
      <c r="J121" s="196">
        <f t="shared" si="13"/>
        <v>0</v>
      </c>
      <c r="K121" s="196">
        <f t="shared" si="13"/>
        <v>0</v>
      </c>
      <c r="L121" s="196">
        <f t="shared" si="13"/>
        <v>0</v>
      </c>
      <c r="M121" s="196">
        <f t="shared" si="13"/>
        <v>0</v>
      </c>
      <c r="N121" s="196">
        <f t="shared" si="13"/>
        <v>0</v>
      </c>
      <c r="O121" s="195">
        <f t="shared" si="13"/>
        <v>0</v>
      </c>
    </row>
    <row r="122" spans="1:15" s="199" customFormat="1" ht="12.75">
      <c r="A122" s="200" t="str">
        <f>+A57</f>
        <v>Energía</v>
      </c>
      <c r="B122" s="252" t="s">
        <v>434</v>
      </c>
      <c r="C122" s="196">
        <f>IF(C8=0,0,IF(AND($A$3=36,'[1]DiasMed'!$B$3=1),C8/C60,C60/C8))</f>
        <v>0</v>
      </c>
      <c r="D122" s="196">
        <f>IF(D8=0,0,IF(AND($A$3=36,'[1]DiasMed'!$B$3=1),D8/D60,D60/D8))</f>
        <v>0</v>
      </c>
      <c r="E122" s="196">
        <f>IF(E8=0,0,IF(AND($A$3=36,'[1]DiasMed'!$B$3=1),E8/E60,E60/E8))</f>
        <v>0</v>
      </c>
      <c r="F122" s="196">
        <f>IF(F8=0,0,IF(AND($A$3=36,'[1]DiasMed'!$B$3=1),F8/F60,F60/F8))</f>
        <v>0</v>
      </c>
      <c r="G122" s="196">
        <f>IF(G8=0,0,IF(AND($A$3=36,'[1]DiasMed'!$B$3=1),G8/G60,G60/G8))</f>
        <v>0</v>
      </c>
      <c r="H122" s="196">
        <f>IF(H8=0,0,IF(AND($A$3=36,'[1]DiasMed'!$B$3=1),H8/H60,H60/H8))</f>
        <v>0</v>
      </c>
      <c r="I122" s="196">
        <f>IF(I8=0,0,IF(AND($A$3=36,'[1]DiasMed'!$B$3=1),I8/I60,I60/I8))</f>
        <v>0</v>
      </c>
      <c r="J122" s="196">
        <f>IF(J8=0,0,IF(AND($A$3=36,'[1]DiasMed'!$B$3=1),J8/J60,J60/J8))</f>
        <v>0</v>
      </c>
      <c r="K122" s="196">
        <f>IF(K8=0,0,IF(AND($A$3=36,'[1]DiasMed'!$B$3=1),K8/K60,K60/K8))</f>
        <v>0</v>
      </c>
      <c r="L122" s="196">
        <f>IF(L8=0,0,IF(AND($A$3=36,'[1]DiasMed'!$B$3=1),L8/L60,L60/L8))</f>
        <v>0</v>
      </c>
      <c r="M122" s="196">
        <f>IF(M8=0,0,IF(AND($A$3=36,'[1]DiasMed'!$B$3=1),M8/M60,M60/M8))</f>
        <v>0</v>
      </c>
      <c r="N122" s="196">
        <f>IF(N8=0,0,IF(AND($A$3=36,'[1]DiasMed'!$B$3=1),N8/N60,N60/N8))</f>
        <v>0</v>
      </c>
      <c r="O122" s="195">
        <f>IF(O8=0,0,O60/O8)</f>
        <v>0</v>
      </c>
    </row>
    <row r="123" spans="1:15" s="251" customFormat="1" ht="12.75" hidden="1">
      <c r="A123" s="198" t="str">
        <f>+A108</f>
        <v>Crudo</v>
      </c>
      <c r="B123" s="197" t="s">
        <v>433</v>
      </c>
      <c r="C123" s="196">
        <f aca="true" t="shared" si="14" ref="C123:O123">IF(C8=0,0,IF($A$3="T",C108/C8,0))</f>
        <v>0</v>
      </c>
      <c r="D123" s="196">
        <f t="shared" si="14"/>
        <v>0</v>
      </c>
      <c r="E123" s="196">
        <f t="shared" si="14"/>
        <v>0</v>
      </c>
      <c r="F123" s="196">
        <f t="shared" si="14"/>
        <v>0</v>
      </c>
      <c r="G123" s="196">
        <f t="shared" si="14"/>
        <v>0</v>
      </c>
      <c r="H123" s="196">
        <f t="shared" si="14"/>
        <v>0</v>
      </c>
      <c r="I123" s="196">
        <f t="shared" si="14"/>
        <v>0</v>
      </c>
      <c r="J123" s="196">
        <f t="shared" si="14"/>
        <v>0</v>
      </c>
      <c r="K123" s="196">
        <f t="shared" si="14"/>
        <v>0</v>
      </c>
      <c r="L123" s="196">
        <f t="shared" si="14"/>
        <v>0</v>
      </c>
      <c r="M123" s="196">
        <f t="shared" si="14"/>
        <v>0</v>
      </c>
      <c r="N123" s="196">
        <f t="shared" si="14"/>
        <v>0</v>
      </c>
      <c r="O123" s="195">
        <f t="shared" si="14"/>
        <v>0</v>
      </c>
    </row>
    <row r="124" spans="1:15" ht="12.75">
      <c r="A124" s="198" t="str">
        <f>+A112</f>
        <v>Gas</v>
      </c>
      <c r="B124" s="149" t="s">
        <v>432</v>
      </c>
      <c r="C124" s="196">
        <f aca="true" t="shared" si="15" ref="C124:N124">IF(C8=0,0,IF(OR($A$3=7,$A$3=37,$A$3=22),C112/C16,0))</f>
        <v>0</v>
      </c>
      <c r="D124" s="196">
        <f t="shared" si="15"/>
        <v>0</v>
      </c>
      <c r="E124" s="196">
        <f t="shared" si="15"/>
        <v>0</v>
      </c>
      <c r="F124" s="196">
        <f t="shared" si="15"/>
        <v>0</v>
      </c>
      <c r="G124" s="196">
        <f t="shared" si="15"/>
        <v>0</v>
      </c>
      <c r="H124" s="196">
        <f t="shared" si="15"/>
        <v>0</v>
      </c>
      <c r="I124" s="196">
        <f t="shared" si="15"/>
        <v>0</v>
      </c>
      <c r="J124" s="196">
        <f t="shared" si="15"/>
        <v>0</v>
      </c>
      <c r="K124" s="196">
        <f t="shared" si="15"/>
        <v>0</v>
      </c>
      <c r="L124" s="196">
        <f t="shared" si="15"/>
        <v>0</v>
      </c>
      <c r="M124" s="196">
        <f t="shared" si="15"/>
        <v>0</v>
      </c>
      <c r="N124" s="196">
        <f t="shared" si="15"/>
        <v>0</v>
      </c>
      <c r="O124" s="195">
        <f>IF(O8=0,0,IF($A$3=1,O112/O8,0))</f>
        <v>0</v>
      </c>
    </row>
    <row r="125" spans="1:15" ht="12.75" hidden="1">
      <c r="A125" s="198" t="str">
        <f>+A117</f>
        <v>Acpm</v>
      </c>
      <c r="B125" s="197" t="s">
        <v>431</v>
      </c>
      <c r="C125" s="196">
        <f aca="true" t="shared" si="16" ref="C125:O125">IF(C8=0,0,IF($A$3="T",C117/C8,0))</f>
        <v>0</v>
      </c>
      <c r="D125" s="196">
        <f t="shared" si="16"/>
        <v>0</v>
      </c>
      <c r="E125" s="196">
        <f t="shared" si="16"/>
        <v>0</v>
      </c>
      <c r="F125" s="196">
        <f t="shared" si="16"/>
        <v>0</v>
      </c>
      <c r="G125" s="196">
        <f t="shared" si="16"/>
        <v>0</v>
      </c>
      <c r="H125" s="196">
        <f t="shared" si="16"/>
        <v>0</v>
      </c>
      <c r="I125" s="196">
        <f t="shared" si="16"/>
        <v>0</v>
      </c>
      <c r="J125" s="196">
        <f t="shared" si="16"/>
        <v>0</v>
      </c>
      <c r="K125" s="196">
        <f t="shared" si="16"/>
        <v>0</v>
      </c>
      <c r="L125" s="196">
        <f t="shared" si="16"/>
        <v>0</v>
      </c>
      <c r="M125" s="196">
        <f t="shared" si="16"/>
        <v>0</v>
      </c>
      <c r="N125" s="196">
        <f t="shared" si="16"/>
        <v>0</v>
      </c>
      <c r="O125" s="195">
        <f t="shared" si="16"/>
        <v>0</v>
      </c>
    </row>
    <row r="126" spans="1:15" ht="12.75">
      <c r="A126" s="198" t="s">
        <v>426</v>
      </c>
      <c r="B126" s="149" t="s">
        <v>430</v>
      </c>
      <c r="C126" s="196">
        <f aca="true" t="shared" si="17" ref="C126:N126">(C60*$D$552+C108*$D$551+C112*$D$554+C117*$D$548)/1000000</f>
        <v>0</v>
      </c>
      <c r="D126" s="196">
        <f t="shared" si="17"/>
        <v>0</v>
      </c>
      <c r="E126" s="196">
        <f t="shared" si="17"/>
        <v>0</v>
      </c>
      <c r="F126" s="196">
        <f t="shared" si="17"/>
        <v>0</v>
      </c>
      <c r="G126" s="196">
        <f t="shared" si="17"/>
        <v>0</v>
      </c>
      <c r="H126" s="196">
        <f t="shared" si="17"/>
        <v>0</v>
      </c>
      <c r="I126" s="196">
        <f t="shared" si="17"/>
        <v>0</v>
      </c>
      <c r="J126" s="196">
        <f t="shared" si="17"/>
        <v>0</v>
      </c>
      <c r="K126" s="196">
        <f t="shared" si="17"/>
        <v>0</v>
      </c>
      <c r="L126" s="196">
        <f t="shared" si="17"/>
        <v>0</v>
      </c>
      <c r="M126" s="196">
        <f t="shared" si="17"/>
        <v>0</v>
      </c>
      <c r="N126" s="196">
        <f t="shared" si="17"/>
        <v>0</v>
      </c>
      <c r="O126" s="195">
        <f>IF($A$3="T",(O60*$D$552+O108*$D$551+O112*$D$554+O117*$D$548)/1000000,0)</f>
        <v>0</v>
      </c>
    </row>
    <row r="127" spans="1:15" s="172" customFormat="1" ht="13.5" thickBot="1">
      <c r="A127" s="194"/>
      <c r="B127" s="193" t="s">
        <v>429</v>
      </c>
      <c r="C127" s="192">
        <f aca="true" t="shared" si="18" ref="C127:N127">IF(C8=0,0,C126/C8)</f>
        <v>0</v>
      </c>
      <c r="D127" s="192">
        <f t="shared" si="18"/>
        <v>0</v>
      </c>
      <c r="E127" s="192">
        <f t="shared" si="18"/>
        <v>0</v>
      </c>
      <c r="F127" s="192">
        <f t="shared" si="18"/>
        <v>0</v>
      </c>
      <c r="G127" s="192">
        <f t="shared" si="18"/>
        <v>0</v>
      </c>
      <c r="H127" s="192">
        <f t="shared" si="18"/>
        <v>0</v>
      </c>
      <c r="I127" s="192">
        <f t="shared" si="18"/>
        <v>0</v>
      </c>
      <c r="J127" s="192">
        <f t="shared" si="18"/>
        <v>0</v>
      </c>
      <c r="K127" s="192">
        <f t="shared" si="18"/>
        <v>0</v>
      </c>
      <c r="L127" s="192">
        <f t="shared" si="18"/>
        <v>0</v>
      </c>
      <c r="M127" s="192">
        <f t="shared" si="18"/>
        <v>0</v>
      </c>
      <c r="N127" s="192">
        <f t="shared" si="18"/>
        <v>0</v>
      </c>
      <c r="O127" s="191">
        <f>IF(O8=0,0,O126/O8*1000)</f>
        <v>0</v>
      </c>
    </row>
    <row r="128" spans="1:15" s="172" customFormat="1" ht="12.75">
      <c r="A128" s="175"/>
      <c r="B128" s="175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3"/>
    </row>
    <row r="129" spans="1:15" s="172" customFormat="1" ht="13.5" thickBot="1">
      <c r="A129" s="175"/>
      <c r="B129" s="175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</row>
    <row r="130" spans="1:16" ht="13.5" thickBot="1">
      <c r="A130" s="239">
        <f>A7+1</f>
        <v>2010</v>
      </c>
      <c r="B130" s="298">
        <f>A130</f>
        <v>2010</v>
      </c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6"/>
      <c r="P130" s="172"/>
    </row>
    <row r="131" spans="1:16" ht="13.5" thickBot="1">
      <c r="A131" s="235"/>
      <c r="B131" s="221" t="str">
        <f>B8</f>
        <v>HabOcupEq</v>
      </c>
      <c r="C131" s="220">
        <f aca="true" t="shared" si="19" ref="C131:N131">IF($A$3="T.",SUM(C133:C174),VLOOKUP($A$3,$A$133:$N$175,C5,FALSE))</f>
        <v>0</v>
      </c>
      <c r="D131" s="220">
        <f t="shared" si="19"/>
        <v>0</v>
      </c>
      <c r="E131" s="220">
        <f t="shared" si="19"/>
        <v>0</v>
      </c>
      <c r="F131" s="220">
        <f t="shared" si="19"/>
        <v>0</v>
      </c>
      <c r="G131" s="220">
        <f t="shared" si="19"/>
        <v>0</v>
      </c>
      <c r="H131" s="220">
        <f t="shared" si="19"/>
        <v>0</v>
      </c>
      <c r="I131" s="220">
        <f t="shared" si="19"/>
        <v>0</v>
      </c>
      <c r="J131" s="220">
        <f t="shared" si="19"/>
        <v>0</v>
      </c>
      <c r="K131" s="220">
        <f t="shared" si="19"/>
        <v>0</v>
      </c>
      <c r="L131" s="220">
        <f t="shared" si="19"/>
        <v>0</v>
      </c>
      <c r="M131" s="220">
        <f t="shared" si="19"/>
        <v>0</v>
      </c>
      <c r="N131" s="220">
        <f t="shared" si="19"/>
        <v>0</v>
      </c>
      <c r="O131" s="219">
        <f>SUM(C131:N131)</f>
        <v>0</v>
      </c>
      <c r="P131" s="172"/>
    </row>
    <row r="132" spans="1:15" ht="12.75">
      <c r="A132" s="235"/>
      <c r="B132" s="234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2"/>
    </row>
    <row r="133" spans="1:15" ht="12.75">
      <c r="A133" s="217">
        <v>1</v>
      </c>
      <c r="B133" s="215" t="str">
        <f>$B$10</f>
        <v>Proceso 1</v>
      </c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1">
        <f aca="true" t="shared" si="20" ref="O133:O175">SUM(C133:N133)</f>
        <v>0</v>
      </c>
    </row>
    <row r="134" spans="1:15" ht="12.75">
      <c r="A134" s="217">
        <v>2</v>
      </c>
      <c r="B134" s="215" t="str">
        <f>$B$11</f>
        <v>Proceso 2</v>
      </c>
      <c r="C134" s="207"/>
      <c r="D134" s="207"/>
      <c r="E134" s="207"/>
      <c r="F134" s="207"/>
      <c r="G134" s="229"/>
      <c r="H134" s="229"/>
      <c r="I134" s="229"/>
      <c r="J134" s="229"/>
      <c r="K134" s="229"/>
      <c r="L134" s="229"/>
      <c r="M134" s="229"/>
      <c r="N134" s="229"/>
      <c r="O134" s="201">
        <f t="shared" si="20"/>
        <v>0</v>
      </c>
    </row>
    <row r="135" spans="1:15" ht="12.75">
      <c r="A135" s="217">
        <v>3</v>
      </c>
      <c r="B135" s="215" t="str">
        <f>$B$12</f>
        <v>Proceso 3</v>
      </c>
      <c r="C135" s="207"/>
      <c r="D135" s="207"/>
      <c r="E135" s="207"/>
      <c r="F135" s="207"/>
      <c r="G135" s="229"/>
      <c r="H135" s="229"/>
      <c r="I135" s="229"/>
      <c r="J135" s="229"/>
      <c r="K135" s="229"/>
      <c r="L135" s="229"/>
      <c r="M135" s="245"/>
      <c r="N135" s="245"/>
      <c r="O135" s="201">
        <f t="shared" si="20"/>
        <v>0</v>
      </c>
    </row>
    <row r="136" spans="1:15" ht="12.75">
      <c r="A136" s="217">
        <v>4</v>
      </c>
      <c r="B136" s="215" t="str">
        <f>$B$13</f>
        <v>Proceso 4</v>
      </c>
      <c r="C136" s="229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1">
        <f t="shared" si="20"/>
        <v>0</v>
      </c>
    </row>
    <row r="137" spans="1:15" ht="12.75">
      <c r="A137" s="217">
        <v>5</v>
      </c>
      <c r="B137" s="215" t="str">
        <f>$B$14</f>
        <v>Proceso 5</v>
      </c>
      <c r="C137" s="229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1">
        <f t="shared" si="20"/>
        <v>0</v>
      </c>
    </row>
    <row r="138" spans="1:15" ht="12.75">
      <c r="A138" s="217">
        <v>6</v>
      </c>
      <c r="B138" s="215" t="str">
        <f>$B$15</f>
        <v>Proceso 6</v>
      </c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1">
        <f t="shared" si="20"/>
        <v>0</v>
      </c>
    </row>
    <row r="139" spans="1:15" ht="12.75">
      <c r="A139" s="217">
        <v>7</v>
      </c>
      <c r="B139" s="215" t="str">
        <f>$B$16</f>
        <v>Proceso 7</v>
      </c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1">
        <f t="shared" si="20"/>
        <v>0</v>
      </c>
    </row>
    <row r="140" spans="1:15" ht="12.75">
      <c r="A140" s="217">
        <v>8</v>
      </c>
      <c r="B140" s="215" t="str">
        <f>$B$17</f>
        <v>Proceso 8</v>
      </c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1">
        <f t="shared" si="20"/>
        <v>0</v>
      </c>
    </row>
    <row r="141" spans="1:15" ht="12.75" hidden="1">
      <c r="A141" s="217">
        <v>9</v>
      </c>
      <c r="B141" s="215" t="str">
        <f>$B$18</f>
        <v>Proceso 9</v>
      </c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1">
        <f t="shared" si="20"/>
        <v>0</v>
      </c>
    </row>
    <row r="142" spans="1:15" ht="12.75" hidden="1">
      <c r="A142" s="217">
        <v>10</v>
      </c>
      <c r="B142" s="215" t="str">
        <f>$B$19</f>
        <v>Proceso 10</v>
      </c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1">
        <f t="shared" si="20"/>
        <v>0</v>
      </c>
    </row>
    <row r="143" spans="1:15" ht="12.75" hidden="1">
      <c r="A143" s="217">
        <v>11</v>
      </c>
      <c r="B143" s="215" t="str">
        <f>$B$20</f>
        <v>Proceso 11</v>
      </c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1">
        <f t="shared" si="20"/>
        <v>0</v>
      </c>
    </row>
    <row r="144" spans="1:15" ht="12.75" hidden="1">
      <c r="A144" s="217">
        <v>12</v>
      </c>
      <c r="B144" s="215" t="str">
        <f>$B$21</f>
        <v>Proceso 12</v>
      </c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1">
        <f t="shared" si="20"/>
        <v>0</v>
      </c>
    </row>
    <row r="145" spans="1:15" ht="12.75" hidden="1">
      <c r="A145" s="217">
        <v>13</v>
      </c>
      <c r="B145" s="215" t="str">
        <f>$B$22</f>
        <v>Proceso 13</v>
      </c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1">
        <f t="shared" si="20"/>
        <v>0</v>
      </c>
    </row>
    <row r="146" spans="1:15" ht="12.75">
      <c r="A146" s="217">
        <v>14</v>
      </c>
      <c r="B146" s="215" t="str">
        <f>$B$23</f>
        <v>Proceso 14</v>
      </c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1">
        <f t="shared" si="20"/>
        <v>0</v>
      </c>
    </row>
    <row r="147" spans="1:15" ht="12.75">
      <c r="A147" s="217">
        <v>15</v>
      </c>
      <c r="B147" s="215" t="str">
        <f>$B$24</f>
        <v>Proceso 15</v>
      </c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1">
        <f t="shared" si="20"/>
        <v>0</v>
      </c>
    </row>
    <row r="148" spans="1:15" ht="12.75">
      <c r="A148" s="217">
        <v>16</v>
      </c>
      <c r="B148" s="215" t="str">
        <f>$B$25</f>
        <v>Proceso 16</v>
      </c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1">
        <f t="shared" si="20"/>
        <v>0</v>
      </c>
    </row>
    <row r="149" spans="1:15" ht="12.75">
      <c r="A149" s="217">
        <v>17</v>
      </c>
      <c r="B149" s="215" t="str">
        <f>$B$26</f>
        <v>Proceso 17</v>
      </c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1">
        <f t="shared" si="20"/>
        <v>0</v>
      </c>
    </row>
    <row r="150" spans="1:15" ht="12.75">
      <c r="A150" s="217">
        <v>18</v>
      </c>
      <c r="B150" s="215" t="str">
        <f>$B$27</f>
        <v>Proceso 18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1">
        <f t="shared" si="20"/>
        <v>0</v>
      </c>
    </row>
    <row r="151" spans="1:15" ht="12.75">
      <c r="A151" s="217">
        <v>19</v>
      </c>
      <c r="B151" s="215" t="str">
        <f>$B$28</f>
        <v>Proceso 19</v>
      </c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1">
        <f t="shared" si="20"/>
        <v>0</v>
      </c>
    </row>
    <row r="152" spans="1:15" ht="12.75">
      <c r="A152" s="217">
        <v>20</v>
      </c>
      <c r="B152" s="215" t="str">
        <f>$B$29</f>
        <v>Proceso 20</v>
      </c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1">
        <f t="shared" si="20"/>
        <v>0</v>
      </c>
    </row>
    <row r="153" spans="1:15" ht="12.75">
      <c r="A153" s="217">
        <v>21</v>
      </c>
      <c r="B153" s="215" t="str">
        <f>$B$30</f>
        <v>Proceso 21</v>
      </c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1">
        <f t="shared" si="20"/>
        <v>0</v>
      </c>
    </row>
    <row r="154" spans="1:15" ht="12.75">
      <c r="A154" s="217">
        <v>22</v>
      </c>
      <c r="B154" s="215" t="str">
        <f>$B$31</f>
        <v>Proceso 22</v>
      </c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1">
        <f t="shared" si="20"/>
        <v>0</v>
      </c>
    </row>
    <row r="155" spans="1:15" ht="12.75">
      <c r="A155" s="217">
        <v>23</v>
      </c>
      <c r="B155" s="215" t="str">
        <f>$B$32</f>
        <v>Proceso 23</v>
      </c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1">
        <f t="shared" si="20"/>
        <v>0</v>
      </c>
    </row>
    <row r="156" spans="1:15" ht="12.75">
      <c r="A156" s="217">
        <v>24</v>
      </c>
      <c r="B156" s="215" t="str">
        <f>$B$33</f>
        <v>Proceso 24</v>
      </c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1">
        <f t="shared" si="20"/>
        <v>0</v>
      </c>
    </row>
    <row r="157" spans="1:15" ht="12.75">
      <c r="A157" s="217">
        <v>25</v>
      </c>
      <c r="B157" s="215" t="str">
        <f>$B$34</f>
        <v>Compresor Variador</v>
      </c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1">
        <f t="shared" si="20"/>
        <v>0</v>
      </c>
    </row>
    <row r="158" spans="1:15" ht="12.75">
      <c r="A158" s="217">
        <v>26</v>
      </c>
      <c r="B158" s="215" t="str">
        <f>$B$35</f>
        <v>kW Compresor Variador</v>
      </c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1">
        <f t="shared" si="20"/>
        <v>0</v>
      </c>
    </row>
    <row r="159" spans="1:15" ht="12.75">
      <c r="A159" s="217">
        <v>27</v>
      </c>
      <c r="B159" s="215" t="str">
        <f>$B$36</f>
        <v>Energía Compresores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1">
        <f t="shared" si="20"/>
        <v>0</v>
      </c>
    </row>
    <row r="160" spans="1:15" ht="12.75">
      <c r="A160" s="217">
        <v>28</v>
      </c>
      <c r="B160" s="215" t="str">
        <f>$B$37</f>
        <v>Gas</v>
      </c>
      <c r="C160" s="244">
        <f aca="true" t="shared" si="21" ref="C160:N160">C146+(C151*$G$564)+(C152*$G$565)+(C153*$G$566)</f>
        <v>0</v>
      </c>
      <c r="D160" s="244">
        <f t="shared" si="21"/>
        <v>0</v>
      </c>
      <c r="E160" s="244">
        <f t="shared" si="21"/>
        <v>0</v>
      </c>
      <c r="F160" s="244">
        <f t="shared" si="21"/>
        <v>0</v>
      </c>
      <c r="G160" s="244">
        <f t="shared" si="21"/>
        <v>0</v>
      </c>
      <c r="H160" s="244">
        <f t="shared" si="21"/>
        <v>0</v>
      </c>
      <c r="I160" s="244">
        <f t="shared" si="21"/>
        <v>0</v>
      </c>
      <c r="J160" s="244">
        <f t="shared" si="21"/>
        <v>0</v>
      </c>
      <c r="K160" s="244">
        <f t="shared" si="21"/>
        <v>0</v>
      </c>
      <c r="L160" s="244">
        <f t="shared" si="21"/>
        <v>0</v>
      </c>
      <c r="M160" s="244">
        <f t="shared" si="21"/>
        <v>0</v>
      </c>
      <c r="N160" s="244">
        <f t="shared" si="21"/>
        <v>0</v>
      </c>
      <c r="O160" s="201">
        <f t="shared" si="20"/>
        <v>0</v>
      </c>
    </row>
    <row r="161" spans="1:15" ht="12.75">
      <c r="A161" s="217"/>
      <c r="B161" s="215" t="str">
        <f>$B$38</f>
        <v>Compresor 6  Rodando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1">
        <f t="shared" si="20"/>
        <v>0</v>
      </c>
    </row>
    <row r="162" spans="1:15" ht="12.75">
      <c r="A162" s="217">
        <v>30</v>
      </c>
      <c r="B162" s="215" t="str">
        <f>$B$39</f>
        <v>Compresor 6  Carga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1">
        <f t="shared" si="20"/>
        <v>0</v>
      </c>
    </row>
    <row r="163" spans="1:15" ht="12.75">
      <c r="A163" s="217"/>
      <c r="B163" s="215" t="str">
        <f>$B$40</f>
        <v>Compresor 5  Rodando</v>
      </c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01">
        <f t="shared" si="20"/>
        <v>0</v>
      </c>
    </row>
    <row r="164" spans="1:15" ht="12.75">
      <c r="A164" s="217">
        <v>32</v>
      </c>
      <c r="B164" s="215" t="str">
        <f>$B$41</f>
        <v>Compresor 5  Carga</v>
      </c>
      <c r="C164" s="229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1">
        <f t="shared" si="20"/>
        <v>0</v>
      </c>
    </row>
    <row r="165" spans="1:15" ht="12.75">
      <c r="A165" s="217"/>
      <c r="B165" s="215" t="str">
        <f>$B$42</f>
        <v>Compresor 4 Rodando</v>
      </c>
      <c r="C165" s="229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1">
        <f t="shared" si="20"/>
        <v>0</v>
      </c>
    </row>
    <row r="166" spans="1:15" ht="12.75">
      <c r="A166" s="217">
        <v>34</v>
      </c>
      <c r="B166" s="215" t="str">
        <f>$B$43</f>
        <v>Compresor 4 Carga</v>
      </c>
      <c r="C166" s="229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1">
        <f t="shared" si="20"/>
        <v>0</v>
      </c>
    </row>
    <row r="167" spans="1:15" ht="12.75">
      <c r="A167" s="217"/>
      <c r="B167" s="215" t="str">
        <f>$B$44</f>
        <v>Compresor 3  Rodando</v>
      </c>
      <c r="C167" s="229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1">
        <f t="shared" si="20"/>
        <v>0</v>
      </c>
    </row>
    <row r="168" spans="1:15" ht="12.75">
      <c r="A168" s="217">
        <v>36</v>
      </c>
      <c r="B168" s="215" t="str">
        <f>$B$45</f>
        <v>Compresor 3  Carga</v>
      </c>
      <c r="C168" s="229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1">
        <f t="shared" si="20"/>
        <v>0</v>
      </c>
    </row>
    <row r="169" spans="1:15" ht="12.75">
      <c r="A169" s="217"/>
      <c r="B169" s="215" t="str">
        <f>$B$46</f>
        <v>Compresor 2  Rodando</v>
      </c>
      <c r="C169" s="229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1">
        <f t="shared" si="20"/>
        <v>0</v>
      </c>
    </row>
    <row r="170" spans="1:15" ht="12.75">
      <c r="A170" s="217">
        <v>38</v>
      </c>
      <c r="B170" s="215" t="str">
        <f>$B$47</f>
        <v>Compresor 2  Carga</v>
      </c>
      <c r="C170" s="229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1">
        <f t="shared" si="20"/>
        <v>0</v>
      </c>
    </row>
    <row r="171" spans="1:15" ht="12.75">
      <c r="A171" s="217"/>
      <c r="B171" s="215" t="str">
        <f>$B$48</f>
        <v>Compresor 1  Rodando</v>
      </c>
      <c r="C171" s="229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1">
        <f t="shared" si="20"/>
        <v>0</v>
      </c>
    </row>
    <row r="172" spans="1:15" ht="12.75">
      <c r="A172" s="217">
        <v>40</v>
      </c>
      <c r="B172" s="215" t="str">
        <f>$B$49</f>
        <v>Compresor 1  Carga</v>
      </c>
      <c r="C172" s="229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1">
        <f t="shared" si="20"/>
        <v>0</v>
      </c>
    </row>
    <row r="173" spans="1:15" ht="12.75">
      <c r="A173" s="217"/>
      <c r="B173" s="215" t="str">
        <f>$B$50</f>
        <v>T. Compres.  Rodando</v>
      </c>
      <c r="C173" s="229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1">
        <f t="shared" si="20"/>
        <v>0</v>
      </c>
    </row>
    <row r="174" spans="1:15" ht="12.75">
      <c r="A174" s="217">
        <v>42</v>
      </c>
      <c r="B174" s="215" t="str">
        <f>$B$51</f>
        <v>T. Compres.  Carga</v>
      </c>
      <c r="C174" s="229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1">
        <f t="shared" si="20"/>
        <v>0</v>
      </c>
    </row>
    <row r="175" spans="1:15" ht="12.75">
      <c r="A175" s="216">
        <f>'[1]DiasMed'!$A$51</f>
        <v>43</v>
      </c>
      <c r="B175" s="215" t="str">
        <f>$B$52</f>
        <v>HabOcupEq</v>
      </c>
      <c r="C175" s="209">
        <f>IF('[1]BeneficEnergíaElec'!$L$4="2006 Diag.",SUMPRODUCT(C148:C153,$I$561:$I$566),SUMPRODUCT(C133:C158,$G$499:$G$524))</f>
        <v>0</v>
      </c>
      <c r="D175" s="209">
        <f>IF('[1]BeneficEnergíaElec'!$L$4="2006 Diag.",SUMPRODUCT(D148:D153,$I$561:$I$566),SUMPRODUCT(D133:D158,$G$499:$G$524))</f>
        <v>0</v>
      </c>
      <c r="E175" s="209">
        <f>IF('[1]BeneficEnergíaElec'!$L$4="2006 Diag.",SUMPRODUCT(E148:E153,$I$561:$I$566),SUMPRODUCT(E133:E158,$G$499:$G$524))</f>
        <v>0</v>
      </c>
      <c r="F175" s="209">
        <f>IF('[1]BeneficEnergíaElec'!$L$4="2006 Diag.",SUMPRODUCT(F148:F153,$I$561:$I$566),SUMPRODUCT(F133:F158,$G$499:$G$524))</f>
        <v>0</v>
      </c>
      <c r="G175" s="209">
        <f>IF('[1]BeneficEnergíaElec'!$L$4="2006 Diag.",SUMPRODUCT(G148:G153,$I$561:$I$566),SUMPRODUCT(G133:G158,$G$499:$G$524))</f>
        <v>0</v>
      </c>
      <c r="H175" s="209">
        <f>IF('[1]BeneficEnergíaElec'!$L$4="2006 Diag.",SUMPRODUCT(H148:H153,$I$561:$I$566),SUMPRODUCT(H133:H158,$G$499:$G$524))</f>
        <v>0</v>
      </c>
      <c r="I175" s="209">
        <f>IF('[1]BeneficEnergíaElec'!$L$4="2006 Diag.",SUMPRODUCT(I148:I153,$I$561:$I$566),SUMPRODUCT(I133:I158,$G$499:$G$524))</f>
        <v>0</v>
      </c>
      <c r="J175" s="209">
        <f>IF('[1]BeneficEnergíaElec'!$L$4="2006 Diag.",SUMPRODUCT(J148:J153,$I$561:$I$566),SUMPRODUCT(J133:J158,$G$499:$G$524))</f>
        <v>0</v>
      </c>
      <c r="K175" s="209">
        <f>IF('[1]BeneficEnergíaElec'!$L$4="2006 Diag.",SUMPRODUCT(K148:K153,$I$561:$I$566),SUMPRODUCT(K133:K158,$G$499:$G$524))</f>
        <v>0</v>
      </c>
      <c r="L175" s="209">
        <f>IF('[1]BeneficEnergíaElec'!$L$4="2006 Diag.",SUMPRODUCT(L148:L153,$I$561:$I$566),SUMPRODUCT(L133:L158,$G$499:$G$524))</f>
        <v>0</v>
      </c>
      <c r="M175" s="209">
        <f>IF('[1]BeneficEnergíaElec'!$L$4="2006 Diag.",SUMPRODUCT(M148:M153,$I$561:$I$566),SUMPRODUCT(M133:M158,$G$499:$G$524))</f>
        <v>0</v>
      </c>
      <c r="N175" s="209">
        <f>IF('[1]BeneficEnergíaElec'!$L$4="2006 Diag.",SUMPRODUCT(N148:N153,$I$561:$I$566),SUMPRODUCT(N133:N158,$G$499:$G$524))</f>
        <v>0</v>
      </c>
      <c r="O175" s="201">
        <f t="shared" si="20"/>
        <v>0</v>
      </c>
    </row>
    <row r="176" spans="1:15" ht="12.75">
      <c r="A176" s="198"/>
      <c r="B176" s="214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01"/>
    </row>
    <row r="177" spans="1:15" ht="12.75">
      <c r="A177" s="198"/>
      <c r="B177" s="197" t="s">
        <v>428</v>
      </c>
      <c r="C177" s="213">
        <v>30</v>
      </c>
      <c r="D177" s="213">
        <v>31</v>
      </c>
      <c r="E177" s="213">
        <f>31-B178</f>
        <v>31</v>
      </c>
      <c r="F177" s="213">
        <v>28</v>
      </c>
      <c r="G177" s="213">
        <v>31</v>
      </c>
      <c r="H177" s="213">
        <f>30-B178</f>
        <v>30</v>
      </c>
      <c r="I177" s="213">
        <f>31-B178</f>
        <v>31</v>
      </c>
      <c r="J177" s="213">
        <v>30</v>
      </c>
      <c r="K177" s="213">
        <v>31</v>
      </c>
      <c r="L177" s="213">
        <f>31-B178</f>
        <v>31</v>
      </c>
      <c r="M177" s="213">
        <f>30-B178</f>
        <v>30</v>
      </c>
      <c r="N177" s="213">
        <f>31-B178</f>
        <v>31</v>
      </c>
      <c r="O177" s="201">
        <f>SUM(C177:N177)</f>
        <v>365</v>
      </c>
    </row>
    <row r="178" spans="1:15" ht="12.75">
      <c r="A178" s="198"/>
      <c r="B178" s="149">
        <v>0</v>
      </c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01"/>
    </row>
    <row r="179" spans="1:15" ht="12.75">
      <c r="A179" s="198"/>
      <c r="B179" s="197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01"/>
    </row>
    <row r="180" spans="1:20" s="199" customFormat="1" ht="12.75">
      <c r="A180" s="208" t="str">
        <f>A57</f>
        <v>Energía</v>
      </c>
      <c r="B180" s="169" t="str">
        <f>B57</f>
        <v>kWh Facturados </v>
      </c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1">
        <f>SUM(C180:N180)</f>
        <v>0</v>
      </c>
      <c r="S180" s="250"/>
      <c r="T180" s="250"/>
    </row>
    <row r="181" spans="1:20" s="199" customFormat="1" ht="12.75">
      <c r="A181" s="222"/>
      <c r="B181" s="169" t="str">
        <f>B58</f>
        <v>$ Factura</v>
      </c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1">
        <f>SUM(C181:N181)</f>
        <v>0</v>
      </c>
      <c r="S181" s="250"/>
      <c r="T181" s="250"/>
    </row>
    <row r="182" spans="1:20" s="223" customFormat="1" ht="13.5" thickBot="1">
      <c r="A182" s="226"/>
      <c r="B182" s="169" t="str">
        <f>B59</f>
        <v>$/kWh</v>
      </c>
      <c r="C182" s="243">
        <f aca="true" t="shared" si="22" ref="C182:O182">IF(C180=0,0,C181/C180)</f>
        <v>0</v>
      </c>
      <c r="D182" s="243">
        <f t="shared" si="22"/>
        <v>0</v>
      </c>
      <c r="E182" s="243">
        <f t="shared" si="22"/>
        <v>0</v>
      </c>
      <c r="F182" s="243">
        <f t="shared" si="22"/>
        <v>0</v>
      </c>
      <c r="G182" s="243">
        <f t="shared" si="22"/>
        <v>0</v>
      </c>
      <c r="H182" s="243">
        <f t="shared" si="22"/>
        <v>0</v>
      </c>
      <c r="I182" s="243">
        <f t="shared" si="22"/>
        <v>0</v>
      </c>
      <c r="J182" s="243">
        <f t="shared" si="22"/>
        <v>0</v>
      </c>
      <c r="K182" s="243">
        <f t="shared" si="22"/>
        <v>0</v>
      </c>
      <c r="L182" s="243">
        <f t="shared" si="22"/>
        <v>0</v>
      </c>
      <c r="M182" s="243">
        <f t="shared" si="22"/>
        <v>0</v>
      </c>
      <c r="N182" s="243">
        <f t="shared" si="22"/>
        <v>0</v>
      </c>
      <c r="O182" s="224">
        <f t="shared" si="22"/>
        <v>0</v>
      </c>
      <c r="S182" s="249"/>
      <c r="T182" s="249"/>
    </row>
    <row r="183" spans="1:20" ht="13.5" thickBot="1">
      <c r="A183" s="222"/>
      <c r="B183" s="221" t="str">
        <f>$B$8</f>
        <v>HabOcupEq</v>
      </c>
      <c r="C183" s="220">
        <f aca="true" t="shared" si="23" ref="C183:N183">IF($A$3="T.",SUM(C185:C226),VLOOKUP($A$3,$A$185:$N$227,C5,FALSE))</f>
        <v>0</v>
      </c>
      <c r="D183" s="220">
        <f t="shared" si="23"/>
        <v>0</v>
      </c>
      <c r="E183" s="220">
        <f t="shared" si="23"/>
        <v>0</v>
      </c>
      <c r="F183" s="220">
        <f t="shared" si="23"/>
        <v>0</v>
      </c>
      <c r="G183" s="220">
        <f t="shared" si="23"/>
        <v>0</v>
      </c>
      <c r="H183" s="220">
        <f t="shared" si="23"/>
        <v>0</v>
      </c>
      <c r="I183" s="220">
        <f t="shared" si="23"/>
        <v>0</v>
      </c>
      <c r="J183" s="220">
        <f t="shared" si="23"/>
        <v>0</v>
      </c>
      <c r="K183" s="220">
        <f t="shared" si="23"/>
        <v>0</v>
      </c>
      <c r="L183" s="220">
        <f t="shared" si="23"/>
        <v>0</v>
      </c>
      <c r="M183" s="220">
        <f t="shared" si="23"/>
        <v>0</v>
      </c>
      <c r="N183" s="220">
        <f t="shared" si="23"/>
        <v>0</v>
      </c>
      <c r="O183" s="219">
        <f>SUM(C183:N183)</f>
        <v>0</v>
      </c>
      <c r="S183" s="248"/>
      <c r="T183" s="248"/>
    </row>
    <row r="184" spans="1:15" ht="12.75">
      <c r="A184" s="198"/>
      <c r="B184" s="149"/>
      <c r="C184" s="218">
        <f aca="true" t="shared" si="24" ref="C184:N184">IF(C228=0,0,C180/C228)</f>
        <v>0</v>
      </c>
      <c r="D184" s="218">
        <f t="shared" si="24"/>
        <v>0</v>
      </c>
      <c r="E184" s="218">
        <f t="shared" si="24"/>
        <v>0</v>
      </c>
      <c r="F184" s="218">
        <f t="shared" si="24"/>
        <v>0</v>
      </c>
      <c r="G184" s="218">
        <f t="shared" si="24"/>
        <v>0</v>
      </c>
      <c r="H184" s="218">
        <f t="shared" si="24"/>
        <v>0</v>
      </c>
      <c r="I184" s="218">
        <f t="shared" si="24"/>
        <v>0</v>
      </c>
      <c r="J184" s="218">
        <f t="shared" si="24"/>
        <v>0</v>
      </c>
      <c r="K184" s="218">
        <f t="shared" si="24"/>
        <v>0</v>
      </c>
      <c r="L184" s="247">
        <f t="shared" si="24"/>
        <v>0</v>
      </c>
      <c r="M184" s="247">
        <f t="shared" si="24"/>
        <v>0</v>
      </c>
      <c r="N184" s="247">
        <f t="shared" si="24"/>
        <v>0</v>
      </c>
      <c r="O184" s="246">
        <f>AVERAGE(C184:N184)</f>
        <v>0</v>
      </c>
    </row>
    <row r="185" spans="1:15" ht="12.75">
      <c r="A185" s="217">
        <v>1</v>
      </c>
      <c r="B185" s="215" t="str">
        <f>$B$10</f>
        <v>Proceso 1</v>
      </c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1">
        <f aca="true" t="shared" si="25" ref="O185:O228">SUM(C185:N185)</f>
        <v>0</v>
      </c>
    </row>
    <row r="186" spans="1:15" ht="12.75">
      <c r="A186" s="217">
        <v>2</v>
      </c>
      <c r="B186" s="215" t="str">
        <f>$B$11</f>
        <v>Proceso 2</v>
      </c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1">
        <f t="shared" si="25"/>
        <v>0</v>
      </c>
    </row>
    <row r="187" spans="1:15" s="172" customFormat="1" ht="12.75">
      <c r="A187" s="217">
        <v>3</v>
      </c>
      <c r="B187" s="215" t="str">
        <f>$B$12</f>
        <v>Proceso 3</v>
      </c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1">
        <f t="shared" si="25"/>
        <v>0</v>
      </c>
    </row>
    <row r="188" spans="1:15" s="172" customFormat="1" ht="12.75">
      <c r="A188" s="217">
        <v>4</v>
      </c>
      <c r="B188" s="215" t="str">
        <f>$B$13</f>
        <v>Proceso 4</v>
      </c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1">
        <f t="shared" si="25"/>
        <v>0</v>
      </c>
    </row>
    <row r="189" spans="1:15" s="172" customFormat="1" ht="12.75">
      <c r="A189" s="217">
        <v>5</v>
      </c>
      <c r="B189" s="215" t="str">
        <f>$B$14</f>
        <v>Proceso 5</v>
      </c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1">
        <f t="shared" si="25"/>
        <v>0</v>
      </c>
    </row>
    <row r="190" spans="1:15" s="172" customFormat="1" ht="12.75">
      <c r="A190" s="217">
        <v>6</v>
      </c>
      <c r="B190" s="215" t="str">
        <f>$B$15</f>
        <v>Proceso 6</v>
      </c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1">
        <f t="shared" si="25"/>
        <v>0</v>
      </c>
    </row>
    <row r="191" spans="1:15" s="172" customFormat="1" ht="12.75">
      <c r="A191" s="217">
        <v>7</v>
      </c>
      <c r="B191" s="215" t="str">
        <f>$B$16</f>
        <v>Proceso 7</v>
      </c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1">
        <f t="shared" si="25"/>
        <v>0</v>
      </c>
    </row>
    <row r="192" spans="1:15" s="172" customFormat="1" ht="12.75">
      <c r="A192" s="217">
        <v>8</v>
      </c>
      <c r="B192" s="215" t="str">
        <f>$B$17</f>
        <v>Proceso 8</v>
      </c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1">
        <f t="shared" si="25"/>
        <v>0</v>
      </c>
    </row>
    <row r="193" spans="1:15" s="172" customFormat="1" ht="12.75">
      <c r="A193" s="217">
        <v>9</v>
      </c>
      <c r="B193" s="215" t="str">
        <f>$B$18</f>
        <v>Proceso 9</v>
      </c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1">
        <f t="shared" si="25"/>
        <v>0</v>
      </c>
    </row>
    <row r="194" spans="1:15" s="172" customFormat="1" ht="12.75">
      <c r="A194" s="217">
        <v>10</v>
      </c>
      <c r="B194" s="215" t="str">
        <f>$B$19</f>
        <v>Proceso 10</v>
      </c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1">
        <f t="shared" si="25"/>
        <v>0</v>
      </c>
    </row>
    <row r="195" spans="1:15" s="172" customFormat="1" ht="12.75">
      <c r="A195" s="217">
        <v>11</v>
      </c>
      <c r="B195" s="215" t="str">
        <f>$B$20</f>
        <v>Proceso 11</v>
      </c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1">
        <f t="shared" si="25"/>
        <v>0</v>
      </c>
    </row>
    <row r="196" spans="1:15" s="172" customFormat="1" ht="12.75">
      <c r="A196" s="217">
        <v>12</v>
      </c>
      <c r="B196" s="215" t="str">
        <f>$B$21</f>
        <v>Proceso 12</v>
      </c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1">
        <f t="shared" si="25"/>
        <v>0</v>
      </c>
    </row>
    <row r="197" spans="1:15" s="172" customFormat="1" ht="12.75">
      <c r="A197" s="217">
        <v>13</v>
      </c>
      <c r="B197" s="215" t="str">
        <f>$B$22</f>
        <v>Proceso 13</v>
      </c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1">
        <f t="shared" si="25"/>
        <v>0</v>
      </c>
    </row>
    <row r="198" spans="1:15" s="172" customFormat="1" ht="12.75">
      <c r="A198" s="217">
        <v>14</v>
      </c>
      <c r="B198" s="215" t="str">
        <f>$B$23</f>
        <v>Proceso 14</v>
      </c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1">
        <f t="shared" si="25"/>
        <v>0</v>
      </c>
    </row>
    <row r="199" spans="1:15" s="172" customFormat="1" ht="12.75">
      <c r="A199" s="217">
        <v>15</v>
      </c>
      <c r="B199" s="215" t="str">
        <f>$B$24</f>
        <v>Proceso 15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1">
        <f t="shared" si="25"/>
        <v>0</v>
      </c>
    </row>
    <row r="200" spans="1:15" s="172" customFormat="1" ht="12.75">
      <c r="A200" s="217">
        <v>16</v>
      </c>
      <c r="B200" s="215" t="str">
        <f>$B$25</f>
        <v>Proceso 16</v>
      </c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1">
        <f t="shared" si="25"/>
        <v>0</v>
      </c>
    </row>
    <row r="201" spans="1:15" s="172" customFormat="1" ht="12.75">
      <c r="A201" s="217">
        <v>17</v>
      </c>
      <c r="B201" s="215" t="str">
        <f>$B$26</f>
        <v>Proceso 17</v>
      </c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1">
        <f t="shared" si="25"/>
        <v>0</v>
      </c>
    </row>
    <row r="202" spans="1:15" s="172" customFormat="1" ht="12.75">
      <c r="A202" s="217">
        <v>18</v>
      </c>
      <c r="B202" s="215" t="str">
        <f>$B$27</f>
        <v>Proceso 18</v>
      </c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1">
        <f t="shared" si="25"/>
        <v>0</v>
      </c>
    </row>
    <row r="203" spans="1:15" s="172" customFormat="1" ht="12.75">
      <c r="A203" s="217">
        <v>19</v>
      </c>
      <c r="B203" s="215" t="str">
        <f>$B$28</f>
        <v>Proceso 19</v>
      </c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1">
        <f t="shared" si="25"/>
        <v>0</v>
      </c>
    </row>
    <row r="204" spans="1:15" s="172" customFormat="1" ht="12.75">
      <c r="A204" s="217">
        <v>20</v>
      </c>
      <c r="B204" s="215" t="str">
        <f>$B$29</f>
        <v>Proceso 20</v>
      </c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1">
        <f t="shared" si="25"/>
        <v>0</v>
      </c>
    </row>
    <row r="205" spans="1:15" s="172" customFormat="1" ht="12.75">
      <c r="A205" s="217">
        <v>21</v>
      </c>
      <c r="B205" s="215" t="str">
        <f>$B$30</f>
        <v>Proceso 21</v>
      </c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1">
        <f t="shared" si="25"/>
        <v>0</v>
      </c>
    </row>
    <row r="206" spans="1:15" s="172" customFormat="1" ht="12.75">
      <c r="A206" s="217">
        <v>22</v>
      </c>
      <c r="B206" s="215" t="str">
        <f>$B$31</f>
        <v>Proceso 22</v>
      </c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1">
        <f t="shared" si="25"/>
        <v>0</v>
      </c>
    </row>
    <row r="207" spans="1:15" s="172" customFormat="1" ht="12.75">
      <c r="A207" s="217">
        <v>23</v>
      </c>
      <c r="B207" s="215" t="str">
        <f>$B$32</f>
        <v>Proceso 23</v>
      </c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1">
        <f t="shared" si="25"/>
        <v>0</v>
      </c>
    </row>
    <row r="208" spans="1:15" s="172" customFormat="1" ht="12.75">
      <c r="A208" s="217">
        <v>24</v>
      </c>
      <c r="B208" s="215" t="str">
        <f>$B$33</f>
        <v>Proceso 24</v>
      </c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1">
        <f t="shared" si="25"/>
        <v>0</v>
      </c>
    </row>
    <row r="209" spans="1:15" s="172" customFormat="1" ht="12.75">
      <c r="A209" s="217">
        <v>25</v>
      </c>
      <c r="B209" s="215" t="str">
        <f>$B$34</f>
        <v>Compresor Variador</v>
      </c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1">
        <f t="shared" si="25"/>
        <v>0</v>
      </c>
    </row>
    <row r="210" spans="1:15" s="172" customFormat="1" ht="12.75">
      <c r="A210" s="217">
        <v>26</v>
      </c>
      <c r="B210" s="215" t="str">
        <f>$B$35</f>
        <v>kW Compresor Variador</v>
      </c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1">
        <f t="shared" si="25"/>
        <v>0</v>
      </c>
    </row>
    <row r="211" spans="1:15" s="172" customFormat="1" ht="12.75">
      <c r="A211" s="217">
        <v>27</v>
      </c>
      <c r="B211" s="215" t="str">
        <f>$B$36</f>
        <v>Energía Compresores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1">
        <f t="shared" si="25"/>
        <v>0</v>
      </c>
    </row>
    <row r="212" spans="1:15" s="172" customFormat="1" ht="12.75">
      <c r="A212" s="217">
        <v>28</v>
      </c>
      <c r="B212" s="215" t="str">
        <f>$B$37</f>
        <v>Gas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1">
        <f t="shared" si="25"/>
        <v>0</v>
      </c>
    </row>
    <row r="213" spans="1:15" s="172" customFormat="1" ht="12.75">
      <c r="A213" s="217"/>
      <c r="B213" s="215" t="str">
        <f>$B$38</f>
        <v>Compresor 6  Rodando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1">
        <f t="shared" si="25"/>
        <v>0</v>
      </c>
    </row>
    <row r="214" spans="1:15" s="172" customFormat="1" ht="12.75">
      <c r="A214" s="217">
        <v>30</v>
      </c>
      <c r="B214" s="215" t="str">
        <f>$B$39</f>
        <v>Compresor 6  Carga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1">
        <f t="shared" si="25"/>
        <v>0</v>
      </c>
    </row>
    <row r="215" spans="1:15" s="172" customFormat="1" ht="12.75">
      <c r="A215" s="217"/>
      <c r="B215" s="215" t="str">
        <f>$B$40</f>
        <v>Compresor 5  Rodando</v>
      </c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1">
        <f t="shared" si="25"/>
        <v>0</v>
      </c>
    </row>
    <row r="216" spans="1:15" s="172" customFormat="1" ht="12.75">
      <c r="A216" s="217">
        <v>32</v>
      </c>
      <c r="B216" s="215" t="str">
        <f>$B$41</f>
        <v>Compresor 5  Carga</v>
      </c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1">
        <f t="shared" si="25"/>
        <v>0</v>
      </c>
    </row>
    <row r="217" spans="1:15" s="172" customFormat="1" ht="12.75">
      <c r="A217" s="217"/>
      <c r="B217" s="215" t="str">
        <f>$B$42</f>
        <v>Compresor 4 Rodando</v>
      </c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1">
        <f t="shared" si="25"/>
        <v>0</v>
      </c>
    </row>
    <row r="218" spans="1:15" s="172" customFormat="1" ht="12.75">
      <c r="A218" s="217">
        <v>34</v>
      </c>
      <c r="B218" s="215" t="str">
        <f>$B$43</f>
        <v>Compresor 4 Carga</v>
      </c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1">
        <f t="shared" si="25"/>
        <v>0</v>
      </c>
    </row>
    <row r="219" spans="1:15" s="172" customFormat="1" ht="12.75">
      <c r="A219" s="217"/>
      <c r="B219" s="215" t="str">
        <f>$B$44</f>
        <v>Compresor 3  Rodando</v>
      </c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1">
        <f t="shared" si="25"/>
        <v>0</v>
      </c>
    </row>
    <row r="220" spans="1:15" s="172" customFormat="1" ht="12.75">
      <c r="A220" s="217">
        <v>36</v>
      </c>
      <c r="B220" s="215" t="str">
        <f>$B$45</f>
        <v>Compresor 3  Carga</v>
      </c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1">
        <f t="shared" si="25"/>
        <v>0</v>
      </c>
    </row>
    <row r="221" spans="1:15" s="172" customFormat="1" ht="12.75">
      <c r="A221" s="217"/>
      <c r="B221" s="215" t="str">
        <f>$B$46</f>
        <v>Compresor 2  Rodando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1">
        <f t="shared" si="25"/>
        <v>0</v>
      </c>
    </row>
    <row r="222" spans="1:15" s="172" customFormat="1" ht="12.75">
      <c r="A222" s="217">
        <v>38</v>
      </c>
      <c r="B222" s="215" t="str">
        <f>$B$47</f>
        <v>Compresor 2  Carga</v>
      </c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1">
        <f t="shared" si="25"/>
        <v>0</v>
      </c>
    </row>
    <row r="223" spans="1:15" s="172" customFormat="1" ht="12.75">
      <c r="A223" s="217"/>
      <c r="B223" s="215" t="str">
        <f>$B$48</f>
        <v>Compresor 1  Rodando</v>
      </c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1">
        <f t="shared" si="25"/>
        <v>0</v>
      </c>
    </row>
    <row r="224" spans="1:15" s="172" customFormat="1" ht="12.75">
      <c r="A224" s="217">
        <v>40</v>
      </c>
      <c r="B224" s="215" t="str">
        <f>$B$49</f>
        <v>Compresor 1  Carga</v>
      </c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1">
        <f t="shared" si="25"/>
        <v>0</v>
      </c>
    </row>
    <row r="225" spans="1:15" s="172" customFormat="1" ht="12.75">
      <c r="A225" s="217"/>
      <c r="B225" s="215" t="str">
        <f>$B$50</f>
        <v>T. Compres.  Rodando</v>
      </c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1">
        <f t="shared" si="25"/>
        <v>0</v>
      </c>
    </row>
    <row r="226" spans="1:15" s="172" customFormat="1" ht="12.75">
      <c r="A226" s="217">
        <v>42</v>
      </c>
      <c r="B226" s="215" t="str">
        <f>$B$51</f>
        <v>T. Compres.  Carga</v>
      </c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1">
        <f t="shared" si="25"/>
        <v>0</v>
      </c>
    </row>
    <row r="227" spans="1:15" s="172" customFormat="1" ht="12.75">
      <c r="A227" s="216">
        <f>'[1]DiasMed'!$A$51</f>
        <v>43</v>
      </c>
      <c r="B227" s="215" t="str">
        <f>$B$52</f>
        <v>HabOcupEq</v>
      </c>
      <c r="C227" s="209">
        <f aca="true" t="shared" si="26" ref="C227:N227">C180</f>
        <v>0</v>
      </c>
      <c r="D227" s="209">
        <f t="shared" si="26"/>
        <v>0</v>
      </c>
      <c r="E227" s="209">
        <f t="shared" si="26"/>
        <v>0</v>
      </c>
      <c r="F227" s="209">
        <f t="shared" si="26"/>
        <v>0</v>
      </c>
      <c r="G227" s="209">
        <f t="shared" si="26"/>
        <v>0</v>
      </c>
      <c r="H227" s="209">
        <f t="shared" si="26"/>
        <v>0</v>
      </c>
      <c r="I227" s="209">
        <f t="shared" si="26"/>
        <v>0</v>
      </c>
      <c r="J227" s="209">
        <f t="shared" si="26"/>
        <v>0</v>
      </c>
      <c r="K227" s="209">
        <f t="shared" si="26"/>
        <v>0</v>
      </c>
      <c r="L227" s="209">
        <f t="shared" si="26"/>
        <v>0</v>
      </c>
      <c r="M227" s="209">
        <f t="shared" si="26"/>
        <v>0</v>
      </c>
      <c r="N227" s="209">
        <f t="shared" si="26"/>
        <v>0</v>
      </c>
      <c r="O227" s="201">
        <f t="shared" si="25"/>
        <v>0</v>
      </c>
    </row>
    <row r="228" spans="1:15" s="172" customFormat="1" ht="12.75">
      <c r="A228" s="198"/>
      <c r="B228" s="214" t="str">
        <f>B105</f>
        <v>kWh Según Indices</v>
      </c>
      <c r="C228" s="209">
        <f aca="true" t="shared" si="27" ref="C228:N228">SUMPRODUCT(C133:C174,$I$499:$I$540)</f>
        <v>0</v>
      </c>
      <c r="D228" s="209">
        <f t="shared" si="27"/>
        <v>0</v>
      </c>
      <c r="E228" s="209">
        <f t="shared" si="27"/>
        <v>0</v>
      </c>
      <c r="F228" s="209">
        <f t="shared" si="27"/>
        <v>0</v>
      </c>
      <c r="G228" s="209">
        <f t="shared" si="27"/>
        <v>0</v>
      </c>
      <c r="H228" s="209">
        <f t="shared" si="27"/>
        <v>0</v>
      </c>
      <c r="I228" s="209">
        <f t="shared" si="27"/>
        <v>0</v>
      </c>
      <c r="J228" s="209">
        <f t="shared" si="27"/>
        <v>0</v>
      </c>
      <c r="K228" s="209">
        <f t="shared" si="27"/>
        <v>0</v>
      </c>
      <c r="L228" s="209">
        <f t="shared" si="27"/>
        <v>0</v>
      </c>
      <c r="M228" s="209">
        <f t="shared" si="27"/>
        <v>0</v>
      </c>
      <c r="N228" s="209">
        <f t="shared" si="27"/>
        <v>0</v>
      </c>
      <c r="O228" s="201">
        <f t="shared" si="25"/>
        <v>0</v>
      </c>
    </row>
    <row r="229" spans="1:15" s="172" customFormat="1" ht="12.75">
      <c r="A229" s="198"/>
      <c r="B229" s="214" t="str">
        <f>B106</f>
        <v>kWh a distribuir</v>
      </c>
      <c r="C229" s="209"/>
      <c r="D229" s="209"/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201"/>
    </row>
    <row r="230" spans="1:15" s="172" customFormat="1" ht="12.75">
      <c r="A230" s="198"/>
      <c r="B230" s="214"/>
      <c r="C230" s="213"/>
      <c r="D230" s="213"/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01"/>
    </row>
    <row r="231" spans="1:15" s="172" customFormat="1" ht="12.75" hidden="1">
      <c r="A231" s="208" t="str">
        <f>A108</f>
        <v>Crudo</v>
      </c>
      <c r="B231" s="169" t="str">
        <f>B108</f>
        <v>Gl</v>
      </c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1">
        <f>SUM(C231:N231)</f>
        <v>0</v>
      </c>
    </row>
    <row r="232" spans="1:15" s="172" customFormat="1" ht="12.75" hidden="1">
      <c r="A232" s="198"/>
      <c r="B232" s="169" t="str">
        <f>B109</f>
        <v>$ Factura</v>
      </c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1">
        <f>SUM(C232:N232)</f>
        <v>0</v>
      </c>
    </row>
    <row r="233" spans="1:15" s="172" customFormat="1" ht="12.75" hidden="1">
      <c r="A233" s="198"/>
      <c r="B233" s="169" t="str">
        <f>B110</f>
        <v>$/Gl</v>
      </c>
      <c r="C233" s="206">
        <f aca="true" t="shared" si="28" ref="C233:O233">IF(C231=0,0,C232/C231)</f>
        <v>0</v>
      </c>
      <c r="D233" s="206">
        <f t="shared" si="28"/>
        <v>0</v>
      </c>
      <c r="E233" s="206">
        <f t="shared" si="28"/>
        <v>0</v>
      </c>
      <c r="F233" s="206">
        <f t="shared" si="28"/>
        <v>0</v>
      </c>
      <c r="G233" s="206">
        <f t="shared" si="28"/>
        <v>0</v>
      </c>
      <c r="H233" s="206">
        <f t="shared" si="28"/>
        <v>0</v>
      </c>
      <c r="I233" s="206">
        <f t="shared" si="28"/>
        <v>0</v>
      </c>
      <c r="J233" s="206">
        <f t="shared" si="28"/>
        <v>0</v>
      </c>
      <c r="K233" s="206">
        <f t="shared" si="28"/>
        <v>0</v>
      </c>
      <c r="L233" s="206">
        <f t="shared" si="28"/>
        <v>0</v>
      </c>
      <c r="M233" s="206">
        <f t="shared" si="28"/>
        <v>0</v>
      </c>
      <c r="N233" s="206">
        <f t="shared" si="28"/>
        <v>0</v>
      </c>
      <c r="O233" s="205">
        <f t="shared" si="28"/>
        <v>0</v>
      </c>
    </row>
    <row r="234" spans="1:15" s="172" customFormat="1" ht="12.75" hidden="1">
      <c r="A234" s="198"/>
      <c r="B234" s="212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10"/>
    </row>
    <row r="235" spans="1:15" s="172" customFormat="1" ht="12.75">
      <c r="A235" s="208" t="str">
        <f>A112</f>
        <v>Gas</v>
      </c>
      <c r="B235" s="169" t="str">
        <f>B112</f>
        <v>m3 </v>
      </c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1">
        <f>SUM(C235:N235)</f>
        <v>0</v>
      </c>
    </row>
    <row r="236" spans="1:15" s="172" customFormat="1" ht="12.75">
      <c r="A236" s="208"/>
      <c r="B236" s="169" t="str">
        <f>B113</f>
        <v>Poder Calorífico</v>
      </c>
      <c r="C236" s="209">
        <f aca="true" t="shared" si="29" ref="C236:N236">IF(C235=0,0,$D$554)</f>
        <v>0</v>
      </c>
      <c r="D236" s="209">
        <f t="shared" si="29"/>
        <v>0</v>
      </c>
      <c r="E236" s="209">
        <f t="shared" si="29"/>
        <v>0</v>
      </c>
      <c r="F236" s="209">
        <f t="shared" si="29"/>
        <v>0</v>
      </c>
      <c r="G236" s="209">
        <f t="shared" si="29"/>
        <v>0</v>
      </c>
      <c r="H236" s="209">
        <f t="shared" si="29"/>
        <v>0</v>
      </c>
      <c r="I236" s="209">
        <f t="shared" si="29"/>
        <v>0</v>
      </c>
      <c r="J236" s="209">
        <f t="shared" si="29"/>
        <v>0</v>
      </c>
      <c r="K236" s="209">
        <f t="shared" si="29"/>
        <v>0</v>
      </c>
      <c r="L236" s="209">
        <f t="shared" si="29"/>
        <v>0</v>
      </c>
      <c r="M236" s="209">
        <f t="shared" si="29"/>
        <v>0</v>
      </c>
      <c r="N236" s="209">
        <f t="shared" si="29"/>
        <v>0</v>
      </c>
      <c r="O236" s="201"/>
    </row>
    <row r="237" spans="1:15" s="172" customFormat="1" ht="12.75">
      <c r="A237" s="198"/>
      <c r="B237" s="169" t="str">
        <f>B114</f>
        <v>$ Factura</v>
      </c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1">
        <f>SUM(C237:N237)</f>
        <v>0</v>
      </c>
    </row>
    <row r="238" spans="1:15" s="172" customFormat="1" ht="12.75">
      <c r="A238" s="198"/>
      <c r="B238" s="169" t="str">
        <f>B115</f>
        <v>$/m3</v>
      </c>
      <c r="C238" s="206">
        <f aca="true" t="shared" si="30" ref="C238:O238">IF(C235=0,0,C237/C235)</f>
        <v>0</v>
      </c>
      <c r="D238" s="206">
        <f t="shared" si="30"/>
        <v>0</v>
      </c>
      <c r="E238" s="206">
        <f t="shared" si="30"/>
        <v>0</v>
      </c>
      <c r="F238" s="206">
        <f t="shared" si="30"/>
        <v>0</v>
      </c>
      <c r="G238" s="206">
        <f t="shared" si="30"/>
        <v>0</v>
      </c>
      <c r="H238" s="206">
        <f t="shared" si="30"/>
        <v>0</v>
      </c>
      <c r="I238" s="206">
        <f t="shared" si="30"/>
        <v>0</v>
      </c>
      <c r="J238" s="206">
        <f t="shared" si="30"/>
        <v>0</v>
      </c>
      <c r="K238" s="206">
        <f t="shared" si="30"/>
        <v>0</v>
      </c>
      <c r="L238" s="206">
        <f t="shared" si="30"/>
        <v>0</v>
      </c>
      <c r="M238" s="206">
        <f t="shared" si="30"/>
        <v>0</v>
      </c>
      <c r="N238" s="206">
        <f t="shared" si="30"/>
        <v>0</v>
      </c>
      <c r="O238" s="205">
        <f t="shared" si="30"/>
        <v>0</v>
      </c>
    </row>
    <row r="239" spans="1:15" s="172" customFormat="1" ht="12.75">
      <c r="A239" s="198"/>
      <c r="B239" s="149"/>
      <c r="C239" s="202"/>
      <c r="D239" s="202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  <c r="O239" s="201"/>
    </row>
    <row r="240" spans="1:15" s="172" customFormat="1" ht="12.75" hidden="1">
      <c r="A240" s="208" t="str">
        <f>A117</f>
        <v>Acpm</v>
      </c>
      <c r="B240" s="169" t="str">
        <f>B117</f>
        <v>Gl</v>
      </c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1">
        <f>SUM(C240:N240)</f>
        <v>0</v>
      </c>
    </row>
    <row r="241" spans="1:15" s="172" customFormat="1" ht="12.75" hidden="1">
      <c r="A241" s="198"/>
      <c r="B241" s="169" t="str">
        <f>B118</f>
        <v>$ Factura</v>
      </c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1">
        <f>SUM(C241:N241)</f>
        <v>0</v>
      </c>
    </row>
    <row r="242" spans="1:15" s="172" customFormat="1" ht="12.75" hidden="1">
      <c r="A242" s="198"/>
      <c r="B242" s="169" t="str">
        <f>B119</f>
        <v>$/Gl</v>
      </c>
      <c r="C242" s="206">
        <f aca="true" t="shared" si="31" ref="C242:O242">IF(C240=0,0,C241/C240)</f>
        <v>0</v>
      </c>
      <c r="D242" s="206">
        <f t="shared" si="31"/>
        <v>0</v>
      </c>
      <c r="E242" s="206">
        <f t="shared" si="31"/>
        <v>0</v>
      </c>
      <c r="F242" s="206">
        <f t="shared" si="31"/>
        <v>0</v>
      </c>
      <c r="G242" s="206">
        <f t="shared" si="31"/>
        <v>0</v>
      </c>
      <c r="H242" s="206">
        <f t="shared" si="31"/>
        <v>0</v>
      </c>
      <c r="I242" s="206">
        <f t="shared" si="31"/>
        <v>0</v>
      </c>
      <c r="J242" s="206">
        <f t="shared" si="31"/>
        <v>0</v>
      </c>
      <c r="K242" s="206">
        <f t="shared" si="31"/>
        <v>0</v>
      </c>
      <c r="L242" s="206">
        <f t="shared" si="31"/>
        <v>0</v>
      </c>
      <c r="M242" s="206">
        <f t="shared" si="31"/>
        <v>0</v>
      </c>
      <c r="N242" s="206">
        <f t="shared" si="31"/>
        <v>0</v>
      </c>
      <c r="O242" s="205">
        <f t="shared" si="31"/>
        <v>0</v>
      </c>
    </row>
    <row r="243" spans="1:15" s="172" customFormat="1" ht="12.75" hidden="1">
      <c r="A243" s="204"/>
      <c r="B243" s="203"/>
      <c r="C243" s="202"/>
      <c r="D243" s="202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1"/>
    </row>
    <row r="244" spans="1:15" s="172" customFormat="1" ht="12.75">
      <c r="A244" s="198" t="s">
        <v>427</v>
      </c>
      <c r="B244" s="197" t="str">
        <f aca="true" t="shared" si="32" ref="B244:B250">B121</f>
        <v>Unid/Día</v>
      </c>
      <c r="C244" s="196">
        <f aca="true" t="shared" si="33" ref="C244:O244">IF(C177=0,0,C131/C177)</f>
        <v>0</v>
      </c>
      <c r="D244" s="196">
        <f t="shared" si="33"/>
        <v>0</v>
      </c>
      <c r="E244" s="196">
        <f t="shared" si="33"/>
        <v>0</v>
      </c>
      <c r="F244" s="196">
        <f t="shared" si="33"/>
        <v>0</v>
      </c>
      <c r="G244" s="196">
        <f t="shared" si="33"/>
        <v>0</v>
      </c>
      <c r="H244" s="196">
        <f t="shared" si="33"/>
        <v>0</v>
      </c>
      <c r="I244" s="196">
        <f t="shared" si="33"/>
        <v>0</v>
      </c>
      <c r="J244" s="196">
        <f t="shared" si="33"/>
        <v>0</v>
      </c>
      <c r="K244" s="196">
        <f t="shared" si="33"/>
        <v>0</v>
      </c>
      <c r="L244" s="196">
        <f t="shared" si="33"/>
        <v>0</v>
      </c>
      <c r="M244" s="196">
        <f t="shared" si="33"/>
        <v>0</v>
      </c>
      <c r="N244" s="196">
        <f t="shared" si="33"/>
        <v>0</v>
      </c>
      <c r="O244" s="195">
        <f t="shared" si="33"/>
        <v>0</v>
      </c>
    </row>
    <row r="245" spans="1:15" s="172" customFormat="1" ht="12.75">
      <c r="A245" s="200" t="str">
        <f>+A180</f>
        <v>Energía</v>
      </c>
      <c r="B245" s="197" t="str">
        <f t="shared" si="32"/>
        <v>kWh/Unid</v>
      </c>
      <c r="C245" s="196">
        <f>IF(C131=0,0,IF(AND($A$3=36,'[1]DiasMed'!$B$3=1),C131/C183,C183/C131))</f>
        <v>0</v>
      </c>
      <c r="D245" s="196">
        <f>IF(D131=0,0,IF(AND($A$3=36,'[1]DiasMed'!$B$3=1),D131/D183,D183/D131))</f>
        <v>0</v>
      </c>
      <c r="E245" s="196">
        <f>IF(E131=0,0,IF(AND($A$3=36,'[1]DiasMed'!$B$3=1),E131/E183,E183/E131))</f>
        <v>0</v>
      </c>
      <c r="F245" s="196">
        <f>IF(F131=0,0,IF(AND($A$3=36,'[1]DiasMed'!$B$3=1),F131/F183,F183/F131))</f>
        <v>0</v>
      </c>
      <c r="G245" s="196">
        <f>IF(G131=0,0,IF(AND($A$3=36,'[1]DiasMed'!$B$3=1),G131/G183,G183/G131))</f>
        <v>0</v>
      </c>
      <c r="H245" s="196">
        <f>IF(H131=0,0,IF(AND($A$3=36,'[1]DiasMed'!$B$3=1),H131/H183,H183/H131))</f>
        <v>0</v>
      </c>
      <c r="I245" s="196">
        <f>IF(I131=0,0,IF(AND($A$3=36,'[1]DiasMed'!$B$3=1),I131/I183,I183/I131))</f>
        <v>0</v>
      </c>
      <c r="J245" s="196">
        <f>IF(J131=0,0,IF(AND($A$3=36,'[1]DiasMed'!$B$3=1),J131/J183,J183/J131))</f>
        <v>0</v>
      </c>
      <c r="K245" s="196">
        <f>IF(K131=0,0,IF(AND($A$3=36,'[1]DiasMed'!$B$3=1),K131/K183,K183/K131))</f>
        <v>0</v>
      </c>
      <c r="L245" s="196">
        <f>IF(L131=0,0,IF(AND($A$3=36,'[1]DiasMed'!$B$3=1),L131/L183,L183/L131))</f>
        <v>0</v>
      </c>
      <c r="M245" s="196">
        <f>IF(M131=0,0,IF(AND($A$3=36,'[1]DiasMed'!$B$3=1),M131/M183,M183/M131))</f>
        <v>0</v>
      </c>
      <c r="N245" s="196">
        <f>IF(N131=0,0,IF(AND($A$3=36,'[1]DiasMed'!$B$3=1),N131/N183,N183/N131))</f>
        <v>0</v>
      </c>
      <c r="O245" s="195">
        <f>IF(O131=0,0,O183/O131)</f>
        <v>0</v>
      </c>
    </row>
    <row r="246" spans="1:15" s="172" customFormat="1" ht="12.75" hidden="1">
      <c r="A246" s="198" t="str">
        <f>+A231</f>
        <v>Crudo</v>
      </c>
      <c r="B246" s="197" t="str">
        <f t="shared" si="32"/>
        <v>GlCC/Unid</v>
      </c>
      <c r="C246" s="196">
        <f aca="true" t="shared" si="34" ref="C246:O246">IF(C131=0,0,IF($A$3="T",C231/C131,0))</f>
        <v>0</v>
      </c>
      <c r="D246" s="196">
        <f t="shared" si="34"/>
        <v>0</v>
      </c>
      <c r="E246" s="196">
        <f t="shared" si="34"/>
        <v>0</v>
      </c>
      <c r="F246" s="196">
        <f t="shared" si="34"/>
        <v>0</v>
      </c>
      <c r="G246" s="196">
        <f t="shared" si="34"/>
        <v>0</v>
      </c>
      <c r="H246" s="196">
        <f t="shared" si="34"/>
        <v>0</v>
      </c>
      <c r="I246" s="196">
        <f t="shared" si="34"/>
        <v>0</v>
      </c>
      <c r="J246" s="196">
        <f t="shared" si="34"/>
        <v>0</v>
      </c>
      <c r="K246" s="196">
        <f t="shared" si="34"/>
        <v>0</v>
      </c>
      <c r="L246" s="196">
        <f t="shared" si="34"/>
        <v>0</v>
      </c>
      <c r="M246" s="196">
        <f t="shared" si="34"/>
        <v>0</v>
      </c>
      <c r="N246" s="196">
        <f t="shared" si="34"/>
        <v>0</v>
      </c>
      <c r="O246" s="195">
        <f t="shared" si="34"/>
        <v>0</v>
      </c>
    </row>
    <row r="247" spans="1:15" s="172" customFormat="1" ht="12.75">
      <c r="A247" s="198" t="str">
        <f>+A235</f>
        <v>Gas</v>
      </c>
      <c r="B247" s="197" t="str">
        <f t="shared" si="32"/>
        <v>m3Gas/Unid</v>
      </c>
      <c r="C247" s="196">
        <f aca="true" t="shared" si="35" ref="C247:N247">IF(C131=0,0,IF(OR($A$3=7,$A$3=37,$A$3=22),C235/C139,0))</f>
        <v>0</v>
      </c>
      <c r="D247" s="196">
        <f t="shared" si="35"/>
        <v>0</v>
      </c>
      <c r="E247" s="196">
        <f t="shared" si="35"/>
        <v>0</v>
      </c>
      <c r="F247" s="196">
        <f t="shared" si="35"/>
        <v>0</v>
      </c>
      <c r="G247" s="196">
        <f t="shared" si="35"/>
        <v>0</v>
      </c>
      <c r="H247" s="196">
        <f t="shared" si="35"/>
        <v>0</v>
      </c>
      <c r="I247" s="196">
        <f t="shared" si="35"/>
        <v>0</v>
      </c>
      <c r="J247" s="196">
        <f t="shared" si="35"/>
        <v>0</v>
      </c>
      <c r="K247" s="196">
        <f t="shared" si="35"/>
        <v>0</v>
      </c>
      <c r="L247" s="196">
        <f t="shared" si="35"/>
        <v>0</v>
      </c>
      <c r="M247" s="196">
        <f t="shared" si="35"/>
        <v>0</v>
      </c>
      <c r="N247" s="196">
        <f t="shared" si="35"/>
        <v>0</v>
      </c>
      <c r="O247" s="195">
        <f>IF(O131=0,0,IF($A$3=1,O235/O131,0))</f>
        <v>0</v>
      </c>
    </row>
    <row r="248" spans="1:15" s="172" customFormat="1" ht="12.75" hidden="1">
      <c r="A248" s="198" t="str">
        <f>+A240</f>
        <v>Acpm</v>
      </c>
      <c r="B248" s="197" t="str">
        <f t="shared" si="32"/>
        <v>GlAcpm/Unid</v>
      </c>
      <c r="C248" s="196">
        <f aca="true" t="shared" si="36" ref="C248:O248">IF(C131=0,0,IF($A$3="T",C240/C131,0))</f>
        <v>0</v>
      </c>
      <c r="D248" s="196">
        <f t="shared" si="36"/>
        <v>0</v>
      </c>
      <c r="E248" s="196">
        <f t="shared" si="36"/>
        <v>0</v>
      </c>
      <c r="F248" s="196">
        <f t="shared" si="36"/>
        <v>0</v>
      </c>
      <c r="G248" s="196">
        <f t="shared" si="36"/>
        <v>0</v>
      </c>
      <c r="H248" s="196">
        <f t="shared" si="36"/>
        <v>0</v>
      </c>
      <c r="I248" s="196">
        <f t="shared" si="36"/>
        <v>0</v>
      </c>
      <c r="J248" s="196">
        <f t="shared" si="36"/>
        <v>0</v>
      </c>
      <c r="K248" s="196">
        <f t="shared" si="36"/>
        <v>0</v>
      </c>
      <c r="L248" s="196">
        <f t="shared" si="36"/>
        <v>0</v>
      </c>
      <c r="M248" s="196">
        <f t="shared" si="36"/>
        <v>0</v>
      </c>
      <c r="N248" s="196">
        <f t="shared" si="36"/>
        <v>0</v>
      </c>
      <c r="O248" s="195">
        <f t="shared" si="36"/>
        <v>0</v>
      </c>
    </row>
    <row r="249" spans="1:15" s="172" customFormat="1" ht="12.75">
      <c r="A249" s="198" t="s">
        <v>426</v>
      </c>
      <c r="B249" s="197" t="str">
        <f t="shared" si="32"/>
        <v>MMBTU</v>
      </c>
      <c r="C249" s="196">
        <f aca="true" t="shared" si="37" ref="C249:N249">(C183*$D$552+C231*$D$551+C235*$D$554+C240*$D$548)/1000000</f>
        <v>0</v>
      </c>
      <c r="D249" s="196">
        <f t="shared" si="37"/>
        <v>0</v>
      </c>
      <c r="E249" s="196">
        <f t="shared" si="37"/>
        <v>0</v>
      </c>
      <c r="F249" s="196">
        <f t="shared" si="37"/>
        <v>0</v>
      </c>
      <c r="G249" s="196">
        <f t="shared" si="37"/>
        <v>0</v>
      </c>
      <c r="H249" s="196">
        <f t="shared" si="37"/>
        <v>0</v>
      </c>
      <c r="I249" s="196">
        <f t="shared" si="37"/>
        <v>0</v>
      </c>
      <c r="J249" s="196">
        <f t="shared" si="37"/>
        <v>0</v>
      </c>
      <c r="K249" s="196">
        <f t="shared" si="37"/>
        <v>0</v>
      </c>
      <c r="L249" s="196">
        <f t="shared" si="37"/>
        <v>0</v>
      </c>
      <c r="M249" s="196">
        <f t="shared" si="37"/>
        <v>0</v>
      </c>
      <c r="N249" s="196">
        <f t="shared" si="37"/>
        <v>0</v>
      </c>
      <c r="O249" s="195">
        <f>IF($A$3="T",(O183*$D$552+O231*$D$551+O235*$D$554+O240*$D$548)/1000000,0)</f>
        <v>0</v>
      </c>
    </row>
    <row r="250" spans="1:15" s="172" customFormat="1" ht="13.5" thickBot="1">
      <c r="A250" s="194"/>
      <c r="B250" s="193" t="str">
        <f t="shared" si="32"/>
        <v>MMBTU,s/Unid</v>
      </c>
      <c r="C250" s="192">
        <f aca="true" t="shared" si="38" ref="C250:N250">IF(C131=0,0,C249/C131)</f>
        <v>0</v>
      </c>
      <c r="D250" s="192">
        <f t="shared" si="38"/>
        <v>0</v>
      </c>
      <c r="E250" s="192">
        <f t="shared" si="38"/>
        <v>0</v>
      </c>
      <c r="F250" s="192">
        <f t="shared" si="38"/>
        <v>0</v>
      </c>
      <c r="G250" s="192">
        <f t="shared" si="38"/>
        <v>0</v>
      </c>
      <c r="H250" s="192">
        <f t="shared" si="38"/>
        <v>0</v>
      </c>
      <c r="I250" s="192">
        <f t="shared" si="38"/>
        <v>0</v>
      </c>
      <c r="J250" s="192">
        <f t="shared" si="38"/>
        <v>0</v>
      </c>
      <c r="K250" s="192">
        <f t="shared" si="38"/>
        <v>0</v>
      </c>
      <c r="L250" s="192">
        <f t="shared" si="38"/>
        <v>0</v>
      </c>
      <c r="M250" s="192">
        <f t="shared" si="38"/>
        <v>0</v>
      </c>
      <c r="N250" s="192">
        <f t="shared" si="38"/>
        <v>0</v>
      </c>
      <c r="O250" s="191">
        <f>IF(O131=0,0,O249/O131*1000)</f>
        <v>0</v>
      </c>
    </row>
    <row r="251" spans="1:15" s="172" customFormat="1" ht="12.75">
      <c r="A251" s="175"/>
      <c r="B251" s="175"/>
      <c r="C251" s="173"/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</row>
    <row r="252" spans="1:15" s="172" customFormat="1" ht="13.5" thickBot="1">
      <c r="A252" s="175"/>
      <c r="B252" s="175"/>
      <c r="C252" s="173"/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</row>
    <row r="253" spans="1:15" s="172" customFormat="1" ht="13.5" thickBot="1">
      <c r="A253" s="239">
        <f>A130+1</f>
        <v>2011</v>
      </c>
      <c r="B253" s="298">
        <f>A253</f>
        <v>2011</v>
      </c>
      <c r="C253" s="237"/>
      <c r="D253" s="237"/>
      <c r="E253" s="237"/>
      <c r="F253" s="237"/>
      <c r="G253" s="237"/>
      <c r="H253" s="237"/>
      <c r="I253" s="237"/>
      <c r="J253" s="237"/>
      <c r="K253" s="237"/>
      <c r="L253" s="237"/>
      <c r="M253" s="237"/>
      <c r="N253" s="237"/>
      <c r="O253" s="236"/>
    </row>
    <row r="254" spans="1:15" s="172" customFormat="1" ht="13.5" thickBot="1">
      <c r="A254" s="235"/>
      <c r="B254" s="221" t="str">
        <f>B8</f>
        <v>HabOcupEq</v>
      </c>
      <c r="C254" s="220">
        <f aca="true" t="shared" si="39" ref="C254:N254">IF($A$3="T.",SUM(C256:C297),VLOOKUP($A$3,$A$256:$N$298,C5,FALSE))</f>
        <v>0</v>
      </c>
      <c r="D254" s="220">
        <f t="shared" si="39"/>
        <v>0</v>
      </c>
      <c r="E254" s="220">
        <f t="shared" si="39"/>
        <v>0</v>
      </c>
      <c r="F254" s="220">
        <f t="shared" si="39"/>
        <v>0</v>
      </c>
      <c r="G254" s="220">
        <f t="shared" si="39"/>
        <v>0</v>
      </c>
      <c r="H254" s="220">
        <f t="shared" si="39"/>
        <v>0</v>
      </c>
      <c r="I254" s="220">
        <f t="shared" si="39"/>
        <v>0</v>
      </c>
      <c r="J254" s="220">
        <f t="shared" si="39"/>
        <v>0</v>
      </c>
      <c r="K254" s="220">
        <f t="shared" si="39"/>
        <v>0</v>
      </c>
      <c r="L254" s="220">
        <f t="shared" si="39"/>
        <v>0</v>
      </c>
      <c r="M254" s="220">
        <f t="shared" si="39"/>
        <v>0</v>
      </c>
      <c r="N254" s="220">
        <f t="shared" si="39"/>
        <v>0</v>
      </c>
      <c r="O254" s="219">
        <f>SUM(C254:N254)</f>
        <v>0</v>
      </c>
    </row>
    <row r="255" spans="1:15" s="172" customFormat="1" ht="12.75">
      <c r="A255" s="235"/>
      <c r="B255" s="234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233"/>
      <c r="O255" s="232"/>
    </row>
    <row r="256" spans="1:15" s="172" customFormat="1" ht="12.75">
      <c r="A256" s="217">
        <v>1</v>
      </c>
      <c r="B256" s="215" t="str">
        <f>$B$10</f>
        <v>Proceso 1</v>
      </c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1">
        <f aca="true" t="shared" si="40" ref="O256:O298">SUM(C256:N256)</f>
        <v>0</v>
      </c>
    </row>
    <row r="257" spans="1:15" s="172" customFormat="1" ht="12.75">
      <c r="A257" s="217">
        <v>2</v>
      </c>
      <c r="B257" s="215" t="str">
        <f>$B$11</f>
        <v>Proceso 2</v>
      </c>
      <c r="C257" s="207"/>
      <c r="D257" s="207"/>
      <c r="E257" s="207"/>
      <c r="F257" s="207"/>
      <c r="G257" s="229"/>
      <c r="H257" s="229"/>
      <c r="I257" s="229"/>
      <c r="J257" s="229"/>
      <c r="K257" s="229"/>
      <c r="L257" s="229"/>
      <c r="M257" s="229"/>
      <c r="N257" s="229"/>
      <c r="O257" s="201">
        <f t="shared" si="40"/>
        <v>0</v>
      </c>
    </row>
    <row r="258" spans="1:16" s="172" customFormat="1" ht="12.75">
      <c r="A258" s="217">
        <v>3</v>
      </c>
      <c r="B258" s="215" t="str">
        <f>$B$12</f>
        <v>Proceso 3</v>
      </c>
      <c r="C258" s="207"/>
      <c r="D258" s="207"/>
      <c r="E258" s="207"/>
      <c r="F258" s="207"/>
      <c r="G258" s="229"/>
      <c r="H258" s="229"/>
      <c r="I258" s="229"/>
      <c r="J258" s="229"/>
      <c r="K258" s="229"/>
      <c r="L258" s="229"/>
      <c r="M258" s="245"/>
      <c r="N258" s="245"/>
      <c r="O258" s="201">
        <f t="shared" si="40"/>
        <v>0</v>
      </c>
      <c r="P258" s="231"/>
    </row>
    <row r="259" spans="1:15" s="172" customFormat="1" ht="12.75">
      <c r="A259" s="217">
        <v>4</v>
      </c>
      <c r="B259" s="215" t="str">
        <f>$B$13</f>
        <v>Proceso 4</v>
      </c>
      <c r="C259" s="229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1">
        <f t="shared" si="40"/>
        <v>0</v>
      </c>
    </row>
    <row r="260" spans="1:15" s="172" customFormat="1" ht="12.75">
      <c r="A260" s="217">
        <v>5</v>
      </c>
      <c r="B260" s="215" t="str">
        <f>$B$14</f>
        <v>Proceso 5</v>
      </c>
      <c r="C260" s="229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1">
        <f t="shared" si="40"/>
        <v>0</v>
      </c>
    </row>
    <row r="261" spans="1:15" s="172" customFormat="1" ht="12.75">
      <c r="A261" s="217">
        <v>6</v>
      </c>
      <c r="B261" s="215" t="str">
        <f>$B$15</f>
        <v>Proceso 6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1">
        <f t="shared" si="40"/>
        <v>0</v>
      </c>
    </row>
    <row r="262" spans="1:15" s="172" customFormat="1" ht="12.75">
      <c r="A262" s="217">
        <v>7</v>
      </c>
      <c r="B262" s="215" t="str">
        <f>$B$16</f>
        <v>Proceso 7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1">
        <f t="shared" si="40"/>
        <v>0</v>
      </c>
    </row>
    <row r="263" spans="1:15" s="172" customFormat="1" ht="12.75">
      <c r="A263" s="217">
        <v>8</v>
      </c>
      <c r="B263" s="215" t="str">
        <f>$B$17</f>
        <v>Proceso 8</v>
      </c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1">
        <f t="shared" si="40"/>
        <v>0</v>
      </c>
    </row>
    <row r="264" spans="1:15" s="172" customFormat="1" ht="12.75">
      <c r="A264" s="217">
        <v>9</v>
      </c>
      <c r="B264" s="215" t="str">
        <f>$B$18</f>
        <v>Proceso 9</v>
      </c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1">
        <f t="shared" si="40"/>
        <v>0</v>
      </c>
    </row>
    <row r="265" spans="1:15" s="172" customFormat="1" ht="12.75">
      <c r="A265" s="217">
        <v>10</v>
      </c>
      <c r="B265" s="215" t="str">
        <f>$B$19</f>
        <v>Proceso 10</v>
      </c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1">
        <f t="shared" si="40"/>
        <v>0</v>
      </c>
    </row>
    <row r="266" spans="1:15" s="172" customFormat="1" ht="12.75">
      <c r="A266" s="217">
        <v>11</v>
      </c>
      <c r="B266" s="215" t="str">
        <f>$B$20</f>
        <v>Proceso 11</v>
      </c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1">
        <f t="shared" si="40"/>
        <v>0</v>
      </c>
    </row>
    <row r="267" spans="1:15" s="172" customFormat="1" ht="12.75">
      <c r="A267" s="217">
        <v>12</v>
      </c>
      <c r="B267" s="215" t="str">
        <f>$B$21</f>
        <v>Proceso 12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1">
        <f t="shared" si="40"/>
        <v>0</v>
      </c>
    </row>
    <row r="268" spans="1:15" s="172" customFormat="1" ht="12.75">
      <c r="A268" s="217">
        <v>13</v>
      </c>
      <c r="B268" s="215" t="str">
        <f>$B$22</f>
        <v>Proceso 13</v>
      </c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1">
        <f t="shared" si="40"/>
        <v>0</v>
      </c>
    </row>
    <row r="269" spans="1:15" s="172" customFormat="1" ht="12.75">
      <c r="A269" s="217">
        <v>14</v>
      </c>
      <c r="B269" s="215" t="str">
        <f>$B$23</f>
        <v>Proceso 14</v>
      </c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1">
        <f t="shared" si="40"/>
        <v>0</v>
      </c>
    </row>
    <row r="270" spans="1:15" s="172" customFormat="1" ht="12.75">
      <c r="A270" s="217">
        <v>15</v>
      </c>
      <c r="B270" s="215" t="str">
        <f>$B$24</f>
        <v>Proceso 15</v>
      </c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1">
        <f t="shared" si="40"/>
        <v>0</v>
      </c>
    </row>
    <row r="271" spans="1:16" s="172" customFormat="1" ht="12.75">
      <c r="A271" s="217">
        <v>16</v>
      </c>
      <c r="B271" s="215" t="str">
        <f>$B$25</f>
        <v>Proceso 16</v>
      </c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1">
        <f t="shared" si="40"/>
        <v>0</v>
      </c>
      <c r="P271" s="230"/>
    </row>
    <row r="272" spans="1:16" s="172" customFormat="1" ht="12.75">
      <c r="A272" s="217">
        <v>17</v>
      </c>
      <c r="B272" s="215" t="str">
        <f>$B$26</f>
        <v>Proceso 17</v>
      </c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1">
        <f t="shared" si="40"/>
        <v>0</v>
      </c>
      <c r="P272" s="230"/>
    </row>
    <row r="273" spans="1:16" s="172" customFormat="1" ht="12.75">
      <c r="A273" s="217">
        <v>18</v>
      </c>
      <c r="B273" s="215" t="str">
        <f>$B$27</f>
        <v>Proceso 18</v>
      </c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1">
        <f t="shared" si="40"/>
        <v>0</v>
      </c>
      <c r="P273" s="230"/>
    </row>
    <row r="274" spans="1:16" s="172" customFormat="1" ht="12.75">
      <c r="A274" s="217">
        <v>19</v>
      </c>
      <c r="B274" s="215" t="str">
        <f>$B$28</f>
        <v>Proceso 19</v>
      </c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1">
        <f t="shared" si="40"/>
        <v>0</v>
      </c>
      <c r="P274" s="230"/>
    </row>
    <row r="275" spans="1:16" s="172" customFormat="1" ht="12.75">
      <c r="A275" s="217">
        <v>20</v>
      </c>
      <c r="B275" s="215" t="str">
        <f>$B$29</f>
        <v>Proceso 20</v>
      </c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1">
        <f t="shared" si="40"/>
        <v>0</v>
      </c>
      <c r="P275" s="230"/>
    </row>
    <row r="276" spans="1:16" s="172" customFormat="1" ht="12.75">
      <c r="A276" s="217">
        <v>21</v>
      </c>
      <c r="B276" s="215" t="str">
        <f>$B$30</f>
        <v>Proceso 21</v>
      </c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1">
        <f t="shared" si="40"/>
        <v>0</v>
      </c>
      <c r="P276" s="230"/>
    </row>
    <row r="277" spans="1:15" s="172" customFormat="1" ht="12.75">
      <c r="A277" s="217">
        <v>22</v>
      </c>
      <c r="B277" s="215" t="str">
        <f>$B$31</f>
        <v>Proceso 22</v>
      </c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1">
        <f t="shared" si="40"/>
        <v>0</v>
      </c>
    </row>
    <row r="278" spans="1:15" s="172" customFormat="1" ht="12.75">
      <c r="A278" s="217">
        <v>23</v>
      </c>
      <c r="B278" s="215" t="str">
        <f>$B$32</f>
        <v>Proceso 23</v>
      </c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1">
        <f t="shared" si="40"/>
        <v>0</v>
      </c>
    </row>
    <row r="279" spans="1:15" s="172" customFormat="1" ht="12.75">
      <c r="A279" s="217">
        <v>24</v>
      </c>
      <c r="B279" s="215" t="str">
        <f>$B$33</f>
        <v>Proceso 24</v>
      </c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1">
        <f t="shared" si="40"/>
        <v>0</v>
      </c>
    </row>
    <row r="280" spans="1:15" s="172" customFormat="1" ht="12.75">
      <c r="A280" s="217">
        <v>25</v>
      </c>
      <c r="B280" s="215" t="str">
        <f>$B$34</f>
        <v>Compresor Variador</v>
      </c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1">
        <f t="shared" si="40"/>
        <v>0</v>
      </c>
    </row>
    <row r="281" spans="1:15" s="172" customFormat="1" ht="12.75">
      <c r="A281" s="217">
        <v>26</v>
      </c>
      <c r="B281" s="215" t="str">
        <f>$B$35</f>
        <v>kW Compresor Variador</v>
      </c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1">
        <f t="shared" si="40"/>
        <v>0</v>
      </c>
    </row>
    <row r="282" spans="1:15" s="172" customFormat="1" ht="12.75">
      <c r="A282" s="217">
        <v>27</v>
      </c>
      <c r="B282" s="215" t="str">
        <f>$B$36</f>
        <v>Energía Compresores</v>
      </c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1">
        <f t="shared" si="40"/>
        <v>0</v>
      </c>
    </row>
    <row r="283" spans="1:15" s="172" customFormat="1" ht="12.75">
      <c r="A283" s="217">
        <v>28</v>
      </c>
      <c r="B283" s="215" t="str">
        <f>$B$37</f>
        <v>Gas</v>
      </c>
      <c r="C283" s="244">
        <f aca="true" t="shared" si="41" ref="C283:N283">C269+(C274*$G$564)+(C275*$G$565)+(C276*$G$566)</f>
        <v>0</v>
      </c>
      <c r="D283" s="244">
        <f t="shared" si="41"/>
        <v>0</v>
      </c>
      <c r="E283" s="244">
        <f t="shared" si="41"/>
        <v>0</v>
      </c>
      <c r="F283" s="244">
        <f t="shared" si="41"/>
        <v>0</v>
      </c>
      <c r="G283" s="244">
        <f t="shared" si="41"/>
        <v>0</v>
      </c>
      <c r="H283" s="244">
        <f t="shared" si="41"/>
        <v>0</v>
      </c>
      <c r="I283" s="244">
        <f t="shared" si="41"/>
        <v>0</v>
      </c>
      <c r="J283" s="244">
        <f t="shared" si="41"/>
        <v>0</v>
      </c>
      <c r="K283" s="244">
        <f t="shared" si="41"/>
        <v>0</v>
      </c>
      <c r="L283" s="244">
        <f t="shared" si="41"/>
        <v>0</v>
      </c>
      <c r="M283" s="244">
        <f t="shared" si="41"/>
        <v>0</v>
      </c>
      <c r="N283" s="244">
        <f t="shared" si="41"/>
        <v>0</v>
      </c>
      <c r="O283" s="201">
        <f t="shared" si="40"/>
        <v>0</v>
      </c>
    </row>
    <row r="284" spans="1:15" s="172" customFormat="1" ht="12.75">
      <c r="A284" s="217"/>
      <c r="B284" s="215" t="str">
        <f>$B$38</f>
        <v>Compresor 6  Rodando</v>
      </c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1">
        <f t="shared" si="40"/>
        <v>0</v>
      </c>
    </row>
    <row r="285" spans="1:15" s="172" customFormat="1" ht="12.75">
      <c r="A285" s="217">
        <v>30</v>
      </c>
      <c r="B285" s="215" t="str">
        <f>$B$39</f>
        <v>Compresor 6  Carga</v>
      </c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1">
        <f t="shared" si="40"/>
        <v>0</v>
      </c>
    </row>
    <row r="286" spans="1:15" s="172" customFormat="1" ht="12.75">
      <c r="A286" s="217"/>
      <c r="B286" s="215" t="str">
        <f>$B$40</f>
        <v>Compresor 5  Rodando</v>
      </c>
      <c r="C286" s="229"/>
      <c r="D286" s="229"/>
      <c r="E286" s="229"/>
      <c r="F286" s="229"/>
      <c r="G286" s="229"/>
      <c r="H286" s="229"/>
      <c r="I286" s="229"/>
      <c r="J286" s="229"/>
      <c r="K286" s="229"/>
      <c r="L286" s="229"/>
      <c r="M286" s="229"/>
      <c r="N286" s="229"/>
      <c r="O286" s="201">
        <f t="shared" si="40"/>
        <v>0</v>
      </c>
    </row>
    <row r="287" spans="1:15" s="172" customFormat="1" ht="12.75">
      <c r="A287" s="217">
        <v>32</v>
      </c>
      <c r="B287" s="215" t="str">
        <f>$B$41</f>
        <v>Compresor 5  Carga</v>
      </c>
      <c r="C287" s="229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1">
        <f t="shared" si="40"/>
        <v>0</v>
      </c>
    </row>
    <row r="288" spans="1:15" s="172" customFormat="1" ht="12.75">
      <c r="A288" s="217"/>
      <c r="B288" s="215" t="str">
        <f>$B$42</f>
        <v>Compresor 4 Rodando</v>
      </c>
      <c r="C288" s="229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1">
        <f t="shared" si="40"/>
        <v>0</v>
      </c>
    </row>
    <row r="289" spans="1:15" s="172" customFormat="1" ht="12.75">
      <c r="A289" s="217">
        <v>34</v>
      </c>
      <c r="B289" s="215" t="str">
        <f>$B$43</f>
        <v>Compresor 4 Carga</v>
      </c>
      <c r="C289" s="229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1">
        <f t="shared" si="40"/>
        <v>0</v>
      </c>
    </row>
    <row r="290" spans="1:15" s="172" customFormat="1" ht="12.75">
      <c r="A290" s="217"/>
      <c r="B290" s="215" t="str">
        <f>$B$44</f>
        <v>Compresor 3  Rodando</v>
      </c>
      <c r="C290" s="229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1">
        <f t="shared" si="40"/>
        <v>0</v>
      </c>
    </row>
    <row r="291" spans="1:15" s="172" customFormat="1" ht="12.75">
      <c r="A291" s="217">
        <v>36</v>
      </c>
      <c r="B291" s="215" t="str">
        <f>$B$45</f>
        <v>Compresor 3  Carga</v>
      </c>
      <c r="C291" s="229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1">
        <f t="shared" si="40"/>
        <v>0</v>
      </c>
    </row>
    <row r="292" spans="1:15" s="172" customFormat="1" ht="12.75">
      <c r="A292" s="217"/>
      <c r="B292" s="215" t="str">
        <f>$B$46</f>
        <v>Compresor 2  Rodando</v>
      </c>
      <c r="C292" s="229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1">
        <f t="shared" si="40"/>
        <v>0</v>
      </c>
    </row>
    <row r="293" spans="1:15" s="172" customFormat="1" ht="12.75">
      <c r="A293" s="217">
        <v>38</v>
      </c>
      <c r="B293" s="215" t="str">
        <f>$B$47</f>
        <v>Compresor 2  Carga</v>
      </c>
      <c r="C293" s="229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1">
        <f t="shared" si="40"/>
        <v>0</v>
      </c>
    </row>
    <row r="294" spans="1:15" s="172" customFormat="1" ht="12.75">
      <c r="A294" s="217"/>
      <c r="B294" s="215" t="str">
        <f>$B$48</f>
        <v>Compresor 1  Rodando</v>
      </c>
      <c r="C294" s="229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1">
        <f t="shared" si="40"/>
        <v>0</v>
      </c>
    </row>
    <row r="295" spans="1:15" s="172" customFormat="1" ht="12.75">
      <c r="A295" s="217">
        <v>40</v>
      </c>
      <c r="B295" s="215" t="str">
        <f>$B$49</f>
        <v>Compresor 1  Carga</v>
      </c>
      <c r="C295" s="229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1">
        <f t="shared" si="40"/>
        <v>0</v>
      </c>
    </row>
    <row r="296" spans="1:15" s="172" customFormat="1" ht="12.75">
      <c r="A296" s="217"/>
      <c r="B296" s="215" t="str">
        <f>$B$50</f>
        <v>T. Compres.  Rodando</v>
      </c>
      <c r="C296" s="229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1">
        <f t="shared" si="40"/>
        <v>0</v>
      </c>
    </row>
    <row r="297" spans="1:15" s="172" customFormat="1" ht="12.75">
      <c r="A297" s="217">
        <v>42</v>
      </c>
      <c r="B297" s="215" t="str">
        <f>$B$51</f>
        <v>T. Compres.  Carga</v>
      </c>
      <c r="C297" s="229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1">
        <f t="shared" si="40"/>
        <v>0</v>
      </c>
    </row>
    <row r="298" spans="1:15" s="172" customFormat="1" ht="12.75">
      <c r="A298" s="216">
        <f>'[1]DiasMed'!$A$51</f>
        <v>43</v>
      </c>
      <c r="B298" s="215" t="str">
        <f>$B$52</f>
        <v>HabOcupEq</v>
      </c>
      <c r="C298" s="209">
        <f>IF('[1]BeneficEnergíaElec'!$L$4="2006 Diag.",SUMPRODUCT(C271:C276,$I$561:$I$566),SUMPRODUCT(C256:C281,$G$499:$G$524))</f>
        <v>0</v>
      </c>
      <c r="D298" s="209">
        <f>IF('[1]BeneficEnergíaElec'!$L$4="2006 Diag.",SUMPRODUCT(D271:D276,$I$561:$I$566),SUMPRODUCT(D256:D281,$G$499:$G$524))</f>
        <v>0</v>
      </c>
      <c r="E298" s="209">
        <f>IF('[1]BeneficEnergíaElec'!$L$4="2006 Diag.",SUMPRODUCT(E271:E276,$I$561:$I$566),SUMPRODUCT(E256:E281,$G$499:$G$524))</f>
        <v>0</v>
      </c>
      <c r="F298" s="209">
        <f>IF('[1]BeneficEnergíaElec'!$L$4="2006 Diag.",SUMPRODUCT(F271:F276,$I$561:$I$566),SUMPRODUCT(F256:F281,$G$499:$G$524))</f>
        <v>0</v>
      </c>
      <c r="G298" s="209">
        <f>IF('[1]BeneficEnergíaElec'!$L$4="2006 Diag.",SUMPRODUCT(G271:G276,$I$561:$I$566),SUMPRODUCT(G256:G281,$G$499:$G$524))</f>
        <v>0</v>
      </c>
      <c r="H298" s="209">
        <f>IF('[1]BeneficEnergíaElec'!$L$4="2006 Diag.",SUMPRODUCT(H271:H276,$I$561:$I$566),SUMPRODUCT(H256:H281,$G$499:$G$524))</f>
        <v>0</v>
      </c>
      <c r="I298" s="209">
        <f>IF('[1]BeneficEnergíaElec'!$L$4="2006 Diag.",SUMPRODUCT(I271:I276,$I$561:$I$566),SUMPRODUCT(I256:I281,$G$499:$G$524))</f>
        <v>0</v>
      </c>
      <c r="J298" s="209">
        <f>IF('[1]BeneficEnergíaElec'!$L$4="2006 Diag.",SUMPRODUCT(J271:J276,$I$561:$I$566),SUMPRODUCT(J256:J281,$G$499:$G$524))</f>
        <v>0</v>
      </c>
      <c r="K298" s="209">
        <f>IF('[1]BeneficEnergíaElec'!$L$4="2006 Diag.",SUMPRODUCT(K271:K276,$I$561:$I$566),SUMPRODUCT(K256:K281,$G$499:$G$524))</f>
        <v>0</v>
      </c>
      <c r="L298" s="209">
        <f>IF('[1]BeneficEnergíaElec'!$L$4="2006 Diag.",SUMPRODUCT(L271:L276,$I$561:$I$566),SUMPRODUCT(L256:L281,$G$499:$G$524))</f>
        <v>0</v>
      </c>
      <c r="M298" s="209">
        <f>IF('[1]BeneficEnergíaElec'!$L$4="2006 Diag.",SUMPRODUCT(M271:M276,$I$561:$I$566),SUMPRODUCT(M256:M281,$G$499:$G$524))</f>
        <v>0</v>
      </c>
      <c r="N298" s="209">
        <f>IF('[1]BeneficEnergíaElec'!$L$4="2006 Diag.",SUMPRODUCT(N271:N276,$I$561:$I$566),SUMPRODUCT(N256:N281,$G$499:$G$524))</f>
        <v>0</v>
      </c>
      <c r="O298" s="201">
        <f t="shared" si="40"/>
        <v>0</v>
      </c>
    </row>
    <row r="299" spans="1:15" ht="12.75">
      <c r="A299" s="198"/>
      <c r="B299" s="214"/>
      <c r="C299" s="218"/>
      <c r="D299" s="218"/>
      <c r="E299" s="218"/>
      <c r="F299" s="218"/>
      <c r="G299" s="218"/>
      <c r="H299" s="218"/>
      <c r="I299" s="218"/>
      <c r="J299" s="218"/>
      <c r="K299" s="218"/>
      <c r="L299" s="218"/>
      <c r="M299" s="218"/>
      <c r="N299" s="218"/>
      <c r="O299" s="201"/>
    </row>
    <row r="300" spans="1:15" ht="12.75">
      <c r="A300" s="198"/>
      <c r="B300" s="197" t="s">
        <v>428</v>
      </c>
      <c r="C300" s="213">
        <v>30</v>
      </c>
      <c r="D300" s="213">
        <v>31</v>
      </c>
      <c r="E300" s="213">
        <f>31-B301</f>
        <v>31</v>
      </c>
      <c r="F300" s="213">
        <v>28</v>
      </c>
      <c r="G300" s="213">
        <v>31</v>
      </c>
      <c r="H300" s="213">
        <f>30-B301</f>
        <v>30</v>
      </c>
      <c r="I300" s="213">
        <f>31-B301</f>
        <v>31</v>
      </c>
      <c r="J300" s="213">
        <v>30</v>
      </c>
      <c r="K300" s="213">
        <v>31</v>
      </c>
      <c r="L300" s="213">
        <f>31-B301</f>
        <v>31</v>
      </c>
      <c r="M300" s="213">
        <f>30-B301</f>
        <v>30</v>
      </c>
      <c r="N300" s="213">
        <f>31-B301</f>
        <v>31</v>
      </c>
      <c r="O300" s="201">
        <f>SUM(C300:N300)</f>
        <v>365</v>
      </c>
    </row>
    <row r="301" spans="1:15" ht="12.75">
      <c r="A301" s="198"/>
      <c r="B301" s="149">
        <v>0</v>
      </c>
      <c r="C301" s="213"/>
      <c r="D301" s="213"/>
      <c r="E301" s="213"/>
      <c r="F301" s="213"/>
      <c r="G301" s="213"/>
      <c r="H301" s="213"/>
      <c r="I301" s="213"/>
      <c r="J301" s="213"/>
      <c r="K301" s="213"/>
      <c r="L301" s="213"/>
      <c r="M301" s="213"/>
      <c r="N301" s="213"/>
      <c r="O301" s="201"/>
    </row>
    <row r="302" spans="1:15" ht="12.75">
      <c r="A302" s="198"/>
      <c r="B302" s="197">
        <v>5100</v>
      </c>
      <c r="C302" s="227">
        <f aca="true" t="shared" si="42" ref="C302:N302">C304/$B$302</f>
        <v>0</v>
      </c>
      <c r="D302" s="227">
        <f t="shared" si="42"/>
        <v>0</v>
      </c>
      <c r="E302" s="227">
        <f t="shared" si="42"/>
        <v>0</v>
      </c>
      <c r="F302" s="227">
        <f t="shared" si="42"/>
        <v>0</v>
      </c>
      <c r="G302" s="227">
        <f t="shared" si="42"/>
        <v>0</v>
      </c>
      <c r="H302" s="227">
        <f t="shared" si="42"/>
        <v>0</v>
      </c>
      <c r="I302" s="227">
        <f t="shared" si="42"/>
        <v>0</v>
      </c>
      <c r="J302" s="227">
        <f t="shared" si="42"/>
        <v>0</v>
      </c>
      <c r="K302" s="227">
        <f t="shared" si="42"/>
        <v>0</v>
      </c>
      <c r="L302" s="227">
        <f t="shared" si="42"/>
        <v>0</v>
      </c>
      <c r="M302" s="227">
        <f t="shared" si="42"/>
        <v>0</v>
      </c>
      <c r="N302" s="227">
        <f t="shared" si="42"/>
        <v>0</v>
      </c>
      <c r="O302" s="201"/>
    </row>
    <row r="303" spans="1:15" ht="12.75">
      <c r="A303" s="208" t="str">
        <f>A180</f>
        <v>Energía</v>
      </c>
      <c r="B303" s="169" t="str">
        <f>B180</f>
        <v>kWh Facturados </v>
      </c>
      <c r="C303" s="207">
        <f aca="true" t="shared" si="43" ref="C303:N303">SUM(C308:C310)</f>
        <v>0</v>
      </c>
      <c r="D303" s="207">
        <f t="shared" si="43"/>
        <v>0</v>
      </c>
      <c r="E303" s="207">
        <f t="shared" si="43"/>
        <v>0</v>
      </c>
      <c r="F303" s="207">
        <f t="shared" si="43"/>
        <v>0</v>
      </c>
      <c r="G303" s="207">
        <f t="shared" si="43"/>
        <v>0</v>
      </c>
      <c r="H303" s="207">
        <f t="shared" si="43"/>
        <v>0</v>
      </c>
      <c r="I303" s="207">
        <f t="shared" si="43"/>
        <v>0</v>
      </c>
      <c r="J303" s="207">
        <f t="shared" si="43"/>
        <v>0</v>
      </c>
      <c r="K303" s="207">
        <f t="shared" si="43"/>
        <v>0</v>
      </c>
      <c r="L303" s="207">
        <f t="shared" si="43"/>
        <v>0</v>
      </c>
      <c r="M303" s="207">
        <f t="shared" si="43"/>
        <v>0</v>
      </c>
      <c r="N303" s="207">
        <f t="shared" si="43"/>
        <v>0</v>
      </c>
      <c r="O303" s="201">
        <f>SUM(C303:N303)</f>
        <v>0</v>
      </c>
    </row>
    <row r="304" spans="1:15" ht="12.75">
      <c r="A304" s="222"/>
      <c r="B304" s="169" t="str">
        <f>B181</f>
        <v>$ Factura</v>
      </c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1">
        <f>SUM(C304:N304)</f>
        <v>0</v>
      </c>
    </row>
    <row r="305" spans="1:15" s="223" customFormat="1" ht="13.5" thickBot="1">
      <c r="A305" s="226"/>
      <c r="B305" s="169" t="str">
        <f>B182</f>
        <v>$/kWh</v>
      </c>
      <c r="C305" s="243">
        <f aca="true" t="shared" si="44" ref="C305:O305">IF(C303=0,0,C304/C303)</f>
        <v>0</v>
      </c>
      <c r="D305" s="243">
        <f t="shared" si="44"/>
        <v>0</v>
      </c>
      <c r="E305" s="243">
        <f t="shared" si="44"/>
        <v>0</v>
      </c>
      <c r="F305" s="243">
        <f t="shared" si="44"/>
        <v>0</v>
      </c>
      <c r="G305" s="243">
        <f t="shared" si="44"/>
        <v>0</v>
      </c>
      <c r="H305" s="243">
        <f t="shared" si="44"/>
        <v>0</v>
      </c>
      <c r="I305" s="243">
        <f t="shared" si="44"/>
        <v>0</v>
      </c>
      <c r="J305" s="243">
        <f t="shared" si="44"/>
        <v>0</v>
      </c>
      <c r="K305" s="243">
        <f t="shared" si="44"/>
        <v>0</v>
      </c>
      <c r="L305" s="243">
        <f t="shared" si="44"/>
        <v>0</v>
      </c>
      <c r="M305" s="243">
        <f t="shared" si="44"/>
        <v>0</v>
      </c>
      <c r="N305" s="243">
        <f t="shared" si="44"/>
        <v>0</v>
      </c>
      <c r="O305" s="224">
        <f t="shared" si="44"/>
        <v>0</v>
      </c>
    </row>
    <row r="306" spans="1:15" ht="13.5" thickBot="1">
      <c r="A306" s="222"/>
      <c r="B306" s="221" t="str">
        <f>$B$8</f>
        <v>HabOcupEq</v>
      </c>
      <c r="C306" s="220">
        <f aca="true" t="shared" si="45" ref="C306:N306">IF($A$3="T.",SUM(C308:C349),VLOOKUP($A$3,$A$308:$N$350,C5,FALSE))</f>
        <v>0</v>
      </c>
      <c r="D306" s="220">
        <f t="shared" si="45"/>
        <v>0</v>
      </c>
      <c r="E306" s="220">
        <f t="shared" si="45"/>
        <v>0</v>
      </c>
      <c r="F306" s="220">
        <f t="shared" si="45"/>
        <v>0</v>
      </c>
      <c r="G306" s="220">
        <f t="shared" si="45"/>
        <v>0</v>
      </c>
      <c r="H306" s="220">
        <f t="shared" si="45"/>
        <v>0</v>
      </c>
      <c r="I306" s="220">
        <f t="shared" si="45"/>
        <v>0</v>
      </c>
      <c r="J306" s="220">
        <f t="shared" si="45"/>
        <v>0</v>
      </c>
      <c r="K306" s="220">
        <f t="shared" si="45"/>
        <v>0</v>
      </c>
      <c r="L306" s="220">
        <f t="shared" si="45"/>
        <v>0</v>
      </c>
      <c r="M306" s="220">
        <f t="shared" si="45"/>
        <v>0</v>
      </c>
      <c r="N306" s="220">
        <f t="shared" si="45"/>
        <v>0</v>
      </c>
      <c r="O306" s="219">
        <f>SUM(C306:N306)</f>
        <v>0</v>
      </c>
    </row>
    <row r="307" spans="1:15" ht="12.75">
      <c r="A307" s="198"/>
      <c r="B307" s="149"/>
      <c r="C307" s="218">
        <f aca="true" t="shared" si="46" ref="C307:N307">IF(C351=0,0,C303/C351)</f>
        <v>0</v>
      </c>
      <c r="D307" s="218">
        <f t="shared" si="46"/>
        <v>0</v>
      </c>
      <c r="E307" s="218">
        <f t="shared" si="46"/>
        <v>0</v>
      </c>
      <c r="F307" s="218">
        <f t="shared" si="46"/>
        <v>0</v>
      </c>
      <c r="G307" s="218">
        <f t="shared" si="46"/>
        <v>0</v>
      </c>
      <c r="H307" s="218">
        <f t="shared" si="46"/>
        <v>0</v>
      </c>
      <c r="I307" s="218">
        <f t="shared" si="46"/>
        <v>0</v>
      </c>
      <c r="J307" s="218">
        <f t="shared" si="46"/>
        <v>0</v>
      </c>
      <c r="K307" s="218">
        <f t="shared" si="46"/>
        <v>0</v>
      </c>
      <c r="L307" s="218">
        <f t="shared" si="46"/>
        <v>0</v>
      </c>
      <c r="M307" s="218">
        <f t="shared" si="46"/>
        <v>0</v>
      </c>
      <c r="N307" s="218">
        <f t="shared" si="46"/>
        <v>0</v>
      </c>
      <c r="O307" s="201"/>
    </row>
    <row r="308" spans="1:15" ht="12.75">
      <c r="A308" s="217">
        <v>1</v>
      </c>
      <c r="B308" s="215" t="str">
        <f>$B$10</f>
        <v>Proceso 1</v>
      </c>
      <c r="C308" s="207"/>
      <c r="D308" s="207"/>
      <c r="E308" s="207"/>
      <c r="F308" s="207"/>
      <c r="G308" s="207"/>
      <c r="H308" s="207"/>
      <c r="I308" s="207"/>
      <c r="J308" s="207"/>
      <c r="K308" s="229"/>
      <c r="L308" s="229"/>
      <c r="M308" s="229"/>
      <c r="N308" s="229"/>
      <c r="O308" s="201">
        <f aca="true" t="shared" si="47" ref="O308:O335">SUM(C308:N308)</f>
        <v>0</v>
      </c>
    </row>
    <row r="309" spans="1:15" ht="12.75">
      <c r="A309" s="217">
        <v>2</v>
      </c>
      <c r="B309" s="215" t="str">
        <f>$B$11</f>
        <v>Proceso 2</v>
      </c>
      <c r="C309" s="207"/>
      <c r="D309" s="207"/>
      <c r="E309" s="207"/>
      <c r="F309" s="207"/>
      <c r="G309" s="207"/>
      <c r="H309" s="207"/>
      <c r="I309" s="207"/>
      <c r="J309" s="207"/>
      <c r="K309" s="229"/>
      <c r="L309" s="229"/>
      <c r="M309" s="229"/>
      <c r="N309" s="229"/>
      <c r="O309" s="201">
        <f t="shared" si="47"/>
        <v>0</v>
      </c>
    </row>
    <row r="310" spans="1:15" ht="12.75">
      <c r="A310" s="217">
        <v>3</v>
      </c>
      <c r="B310" s="215" t="str">
        <f>$B$12</f>
        <v>Proceso 3</v>
      </c>
      <c r="C310" s="207"/>
      <c r="D310" s="207"/>
      <c r="E310" s="207"/>
      <c r="F310" s="207"/>
      <c r="G310" s="207"/>
      <c r="H310" s="207"/>
      <c r="I310" s="207"/>
      <c r="J310" s="207"/>
      <c r="K310" s="229"/>
      <c r="L310" s="229"/>
      <c r="M310" s="229"/>
      <c r="N310" s="229"/>
      <c r="O310" s="201">
        <f t="shared" si="47"/>
        <v>0</v>
      </c>
    </row>
    <row r="311" spans="1:15" ht="12.75">
      <c r="A311" s="217">
        <v>4</v>
      </c>
      <c r="B311" s="215" t="str">
        <f>$B$13</f>
        <v>Proceso 4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1">
        <f t="shared" si="47"/>
        <v>0</v>
      </c>
    </row>
    <row r="312" spans="1:15" ht="12.75">
      <c r="A312" s="217">
        <v>5</v>
      </c>
      <c r="B312" s="215" t="str">
        <f>$B$14</f>
        <v>Proceso 5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1">
        <f t="shared" si="47"/>
        <v>0</v>
      </c>
    </row>
    <row r="313" spans="1:15" ht="12.75">
      <c r="A313" s="217">
        <v>6</v>
      </c>
      <c r="B313" s="215" t="str">
        <f>$B$15</f>
        <v>Proceso 6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1">
        <f t="shared" si="47"/>
        <v>0</v>
      </c>
    </row>
    <row r="314" spans="1:15" ht="12.75">
      <c r="A314" s="217">
        <v>7</v>
      </c>
      <c r="B314" s="215" t="str">
        <f>$B$16</f>
        <v>Proceso 7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1">
        <f t="shared" si="47"/>
        <v>0</v>
      </c>
    </row>
    <row r="315" spans="1:15" ht="12.75">
      <c r="A315" s="217">
        <v>8</v>
      </c>
      <c r="B315" s="215" t="str">
        <f>$B$17</f>
        <v>Proceso 8</v>
      </c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1">
        <f t="shared" si="47"/>
        <v>0</v>
      </c>
    </row>
    <row r="316" spans="1:15" ht="12.75">
      <c r="A316" s="217">
        <v>9</v>
      </c>
      <c r="B316" s="215" t="str">
        <f>$B$18</f>
        <v>Proceso 9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1">
        <f t="shared" si="47"/>
        <v>0</v>
      </c>
    </row>
    <row r="317" spans="1:15" ht="12.75">
      <c r="A317" s="217">
        <v>10</v>
      </c>
      <c r="B317" s="215" t="str">
        <f>$B$19</f>
        <v>Proceso 10</v>
      </c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1">
        <f t="shared" si="47"/>
        <v>0</v>
      </c>
    </row>
    <row r="318" spans="1:15" ht="12.75">
      <c r="A318" s="217">
        <v>11</v>
      </c>
      <c r="B318" s="215" t="str">
        <f>$B$20</f>
        <v>Proceso 11</v>
      </c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1">
        <f t="shared" si="47"/>
        <v>0</v>
      </c>
    </row>
    <row r="319" spans="1:15" ht="12.75">
      <c r="A319" s="217">
        <v>12</v>
      </c>
      <c r="B319" s="215" t="str">
        <f>$B$21</f>
        <v>Proceso 12</v>
      </c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1">
        <f t="shared" si="47"/>
        <v>0</v>
      </c>
    </row>
    <row r="320" spans="1:15" ht="12.75">
      <c r="A320" s="217">
        <v>13</v>
      </c>
      <c r="B320" s="215" t="str">
        <f>$B$22</f>
        <v>Proceso 13</v>
      </c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1">
        <f t="shared" si="47"/>
        <v>0</v>
      </c>
    </row>
    <row r="321" spans="1:15" ht="12.75">
      <c r="A321" s="217">
        <v>14</v>
      </c>
      <c r="B321" s="215" t="str">
        <f>$B$23</f>
        <v>Proceso 14</v>
      </c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1">
        <f t="shared" si="47"/>
        <v>0</v>
      </c>
    </row>
    <row r="322" spans="1:16" ht="12.75">
      <c r="A322" s="217">
        <v>15</v>
      </c>
      <c r="B322" s="215" t="str">
        <f>$B$24</f>
        <v>Proceso 15</v>
      </c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1">
        <f t="shared" si="47"/>
        <v>0</v>
      </c>
      <c r="P322" s="242"/>
    </row>
    <row r="323" spans="1:16" ht="14.25">
      <c r="A323" s="217">
        <v>16</v>
      </c>
      <c r="B323" s="215" t="str">
        <f>$B$25</f>
        <v>Proceso 16</v>
      </c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1">
        <f t="shared" si="47"/>
        <v>0</v>
      </c>
      <c r="P323" s="241">
        <f aca="true" t="shared" si="48" ref="P323:P328">IF($O$314=0,0,O323/$O$314)</f>
        <v>0</v>
      </c>
    </row>
    <row r="324" spans="1:16" ht="14.25">
      <c r="A324" s="217">
        <v>17</v>
      </c>
      <c r="B324" s="215" t="str">
        <f>$B$26</f>
        <v>Proceso 17</v>
      </c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1">
        <f t="shared" si="47"/>
        <v>0</v>
      </c>
      <c r="P324" s="241">
        <f t="shared" si="48"/>
        <v>0</v>
      </c>
    </row>
    <row r="325" spans="1:16" ht="14.25">
      <c r="A325" s="217">
        <v>18</v>
      </c>
      <c r="B325" s="215" t="str">
        <f>$B$27</f>
        <v>Proceso 18</v>
      </c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1">
        <f t="shared" si="47"/>
        <v>0</v>
      </c>
      <c r="P325" s="241">
        <f t="shared" si="48"/>
        <v>0</v>
      </c>
    </row>
    <row r="326" spans="1:16" ht="14.25">
      <c r="A326" s="217">
        <v>19</v>
      </c>
      <c r="B326" s="215" t="str">
        <f>$B$28</f>
        <v>Proceso 19</v>
      </c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1">
        <f t="shared" si="47"/>
        <v>0</v>
      </c>
      <c r="P326" s="241">
        <f t="shared" si="48"/>
        <v>0</v>
      </c>
    </row>
    <row r="327" spans="1:16" ht="14.25">
      <c r="A327" s="217">
        <v>20</v>
      </c>
      <c r="B327" s="215" t="str">
        <f>$B$29</f>
        <v>Proceso 20</v>
      </c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1">
        <f t="shared" si="47"/>
        <v>0</v>
      </c>
      <c r="P327" s="241">
        <f t="shared" si="48"/>
        <v>0</v>
      </c>
    </row>
    <row r="328" spans="1:16" ht="14.25">
      <c r="A328" s="217">
        <v>21</v>
      </c>
      <c r="B328" s="215" t="str">
        <f>$B$30</f>
        <v>Proceso 21</v>
      </c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1">
        <f t="shared" si="47"/>
        <v>0</v>
      </c>
      <c r="P328" s="241">
        <f t="shared" si="48"/>
        <v>0</v>
      </c>
    </row>
    <row r="329" spans="1:15" ht="12.75">
      <c r="A329" s="217">
        <v>22</v>
      </c>
      <c r="B329" s="215" t="str">
        <f>$B$31</f>
        <v>Proceso 22</v>
      </c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1">
        <f t="shared" si="47"/>
        <v>0</v>
      </c>
    </row>
    <row r="330" spans="1:15" ht="12.75">
      <c r="A330" s="217">
        <v>23</v>
      </c>
      <c r="B330" s="215" t="str">
        <f>$B$32</f>
        <v>Proceso 23</v>
      </c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1">
        <f t="shared" si="47"/>
        <v>0</v>
      </c>
    </row>
    <row r="331" spans="1:15" ht="12.75">
      <c r="A331" s="217">
        <v>24</v>
      </c>
      <c r="B331" s="215" t="str">
        <f>$B$33</f>
        <v>Proceso 24</v>
      </c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1">
        <f t="shared" si="47"/>
        <v>0</v>
      </c>
    </row>
    <row r="332" spans="1:15" ht="12.75">
      <c r="A332" s="217">
        <v>25</v>
      </c>
      <c r="B332" s="215" t="str">
        <f>$B$34</f>
        <v>Compresor Variador</v>
      </c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1">
        <f t="shared" si="47"/>
        <v>0</v>
      </c>
    </row>
    <row r="333" spans="1:15" ht="12.75">
      <c r="A333" s="217">
        <v>26</v>
      </c>
      <c r="B333" s="215" t="str">
        <f>$B$35</f>
        <v>kW Compresor Variador</v>
      </c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1">
        <f t="shared" si="47"/>
        <v>0</v>
      </c>
    </row>
    <row r="334" spans="1:15" ht="12.75">
      <c r="A334" s="217">
        <v>27</v>
      </c>
      <c r="B334" s="215" t="str">
        <f>$B$36</f>
        <v>Energía Compresores</v>
      </c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1">
        <f t="shared" si="47"/>
        <v>0</v>
      </c>
    </row>
    <row r="335" spans="1:15" ht="12.75">
      <c r="A335" s="217">
        <v>28</v>
      </c>
      <c r="B335" s="215" t="str">
        <f>$B$37</f>
        <v>Gas</v>
      </c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1">
        <f t="shared" si="47"/>
        <v>0</v>
      </c>
    </row>
    <row r="336" spans="1:15" ht="12.75">
      <c r="A336" s="217"/>
      <c r="B336" s="215" t="str">
        <f>$B$38</f>
        <v>Compresor 6  Rodando</v>
      </c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1"/>
    </row>
    <row r="337" spans="1:15" ht="12.75">
      <c r="A337" s="217">
        <v>30</v>
      </c>
      <c r="B337" s="215" t="str">
        <f>$B$39</f>
        <v>Compresor 6  Carga</v>
      </c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1">
        <f aca="true" t="shared" si="49" ref="O337:O349">SUM(C337:N337)</f>
        <v>0</v>
      </c>
    </row>
    <row r="338" spans="1:15" ht="12.75">
      <c r="A338" s="217"/>
      <c r="B338" s="215" t="str">
        <f>$B$40</f>
        <v>Compresor 5  Rodando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1">
        <f t="shared" si="49"/>
        <v>0</v>
      </c>
    </row>
    <row r="339" spans="1:15" ht="12.75">
      <c r="A339" s="217">
        <v>32</v>
      </c>
      <c r="B339" s="215" t="str">
        <f>$B$41</f>
        <v>Compresor 5  Carga</v>
      </c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1">
        <f t="shared" si="49"/>
        <v>0</v>
      </c>
    </row>
    <row r="340" spans="1:15" ht="12.75">
      <c r="A340" s="217"/>
      <c r="B340" s="215" t="str">
        <f>$B$42</f>
        <v>Compresor 4 Rodando</v>
      </c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1">
        <f t="shared" si="49"/>
        <v>0</v>
      </c>
    </row>
    <row r="341" spans="1:15" ht="12.75">
      <c r="A341" s="217">
        <v>34</v>
      </c>
      <c r="B341" s="215" t="str">
        <f>$B$43</f>
        <v>Compresor 4 Carga</v>
      </c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1">
        <f t="shared" si="49"/>
        <v>0</v>
      </c>
    </row>
    <row r="342" spans="1:15" ht="12.75">
      <c r="A342" s="217"/>
      <c r="B342" s="215" t="str">
        <f>$B$44</f>
        <v>Compresor 3  Rodando</v>
      </c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1">
        <f t="shared" si="49"/>
        <v>0</v>
      </c>
    </row>
    <row r="343" spans="1:15" ht="12.75">
      <c r="A343" s="217">
        <v>36</v>
      </c>
      <c r="B343" s="215" t="str">
        <f>$B$45</f>
        <v>Compresor 3  Carga</v>
      </c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1">
        <f t="shared" si="49"/>
        <v>0</v>
      </c>
    </row>
    <row r="344" spans="1:15" ht="12.75">
      <c r="A344" s="217"/>
      <c r="B344" s="215" t="str">
        <f>$B$46</f>
        <v>Compresor 2  Rodando</v>
      </c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1">
        <f t="shared" si="49"/>
        <v>0</v>
      </c>
    </row>
    <row r="345" spans="1:15" ht="12.75">
      <c r="A345" s="217">
        <v>38</v>
      </c>
      <c r="B345" s="215" t="str">
        <f>$B$47</f>
        <v>Compresor 2  Carga</v>
      </c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1">
        <f t="shared" si="49"/>
        <v>0</v>
      </c>
    </row>
    <row r="346" spans="1:15" ht="12.75">
      <c r="A346" s="217"/>
      <c r="B346" s="215" t="str">
        <f>$B$48</f>
        <v>Compresor 1  Rodando</v>
      </c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1">
        <f t="shared" si="49"/>
        <v>0</v>
      </c>
    </row>
    <row r="347" spans="1:15" ht="12.75">
      <c r="A347" s="217">
        <v>40</v>
      </c>
      <c r="B347" s="215" t="str">
        <f>$B$49</f>
        <v>Compresor 1  Carga</v>
      </c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1">
        <f t="shared" si="49"/>
        <v>0</v>
      </c>
    </row>
    <row r="348" spans="1:15" ht="12.75">
      <c r="A348" s="217"/>
      <c r="B348" s="215" t="str">
        <f>$B$50</f>
        <v>T. Compres.  Rodando</v>
      </c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1">
        <f t="shared" si="49"/>
        <v>0</v>
      </c>
    </row>
    <row r="349" spans="1:15" ht="12.75">
      <c r="A349" s="217">
        <v>42</v>
      </c>
      <c r="B349" s="215" t="str">
        <f>$B$51</f>
        <v>T. Compres.  Carga</v>
      </c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1">
        <f t="shared" si="49"/>
        <v>0</v>
      </c>
    </row>
    <row r="350" spans="1:15" ht="12.75">
      <c r="A350" s="216">
        <f>'[1]DiasMed'!$A$51</f>
        <v>43</v>
      </c>
      <c r="B350" s="215" t="str">
        <f>$B$52</f>
        <v>HabOcupEq</v>
      </c>
      <c r="C350" s="209">
        <f aca="true" t="shared" si="50" ref="C350:O350">C303</f>
        <v>0</v>
      </c>
      <c r="D350" s="209">
        <f t="shared" si="50"/>
        <v>0</v>
      </c>
      <c r="E350" s="209">
        <f t="shared" si="50"/>
        <v>0</v>
      </c>
      <c r="F350" s="209">
        <f t="shared" si="50"/>
        <v>0</v>
      </c>
      <c r="G350" s="209">
        <f t="shared" si="50"/>
        <v>0</v>
      </c>
      <c r="H350" s="209">
        <f t="shared" si="50"/>
        <v>0</v>
      </c>
      <c r="I350" s="209">
        <f t="shared" si="50"/>
        <v>0</v>
      </c>
      <c r="J350" s="209">
        <f t="shared" si="50"/>
        <v>0</v>
      </c>
      <c r="K350" s="209">
        <f t="shared" si="50"/>
        <v>0</v>
      </c>
      <c r="L350" s="209">
        <f t="shared" si="50"/>
        <v>0</v>
      </c>
      <c r="M350" s="209">
        <f t="shared" si="50"/>
        <v>0</v>
      </c>
      <c r="N350" s="209">
        <f t="shared" si="50"/>
        <v>0</v>
      </c>
      <c r="O350" s="209">
        <f t="shared" si="50"/>
        <v>0</v>
      </c>
    </row>
    <row r="351" spans="1:15" ht="12.75">
      <c r="A351" s="198"/>
      <c r="B351" s="214" t="str">
        <f>B105</f>
        <v>kWh Según Indices</v>
      </c>
      <c r="C351" s="209">
        <f aca="true" t="shared" si="51" ref="C351:N351">SUMPRODUCT(C256:C297,$I$499:$I$540)</f>
        <v>0</v>
      </c>
      <c r="D351" s="209">
        <f t="shared" si="51"/>
        <v>0</v>
      </c>
      <c r="E351" s="209">
        <f t="shared" si="51"/>
        <v>0</v>
      </c>
      <c r="F351" s="209">
        <f t="shared" si="51"/>
        <v>0</v>
      </c>
      <c r="G351" s="209">
        <f t="shared" si="51"/>
        <v>0</v>
      </c>
      <c r="H351" s="209">
        <f t="shared" si="51"/>
        <v>0</v>
      </c>
      <c r="I351" s="209">
        <f t="shared" si="51"/>
        <v>0</v>
      </c>
      <c r="J351" s="209">
        <f t="shared" si="51"/>
        <v>0</v>
      </c>
      <c r="K351" s="209">
        <f t="shared" si="51"/>
        <v>0</v>
      </c>
      <c r="L351" s="209">
        <f t="shared" si="51"/>
        <v>0</v>
      </c>
      <c r="M351" s="209">
        <f t="shared" si="51"/>
        <v>0</v>
      </c>
      <c r="N351" s="209">
        <f t="shared" si="51"/>
        <v>0</v>
      </c>
      <c r="O351" s="201">
        <f>SUM(C351:N351)</f>
        <v>0</v>
      </c>
    </row>
    <row r="352" spans="1:15" ht="12.75">
      <c r="A352" s="198"/>
      <c r="B352" s="214" t="str">
        <f>B106</f>
        <v>kWh a distribuir</v>
      </c>
      <c r="C352" s="209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1"/>
    </row>
    <row r="353" spans="1:15" ht="12.75">
      <c r="A353" s="198"/>
      <c r="B353" s="214"/>
      <c r="C353" s="213"/>
      <c r="D353" s="213"/>
      <c r="E353" s="213"/>
      <c r="F353" s="213"/>
      <c r="G353" s="213"/>
      <c r="H353" s="213"/>
      <c r="I353" s="213"/>
      <c r="J353" s="213"/>
      <c r="K353" s="213"/>
      <c r="L353" s="213"/>
      <c r="M353" s="213"/>
      <c r="N353" s="213"/>
      <c r="O353" s="201"/>
    </row>
    <row r="354" spans="1:15" ht="12.75" hidden="1">
      <c r="A354" s="208" t="str">
        <f>A231</f>
        <v>Crudo</v>
      </c>
      <c r="B354" s="169" t="str">
        <f>B231</f>
        <v>Gl</v>
      </c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1">
        <f>SUM(C354:N354)</f>
        <v>0</v>
      </c>
    </row>
    <row r="355" spans="1:15" ht="12.75" hidden="1">
      <c r="A355" s="198"/>
      <c r="B355" s="169" t="str">
        <f>B232</f>
        <v>$ Factura</v>
      </c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1">
        <f>SUM(C355:N355)</f>
        <v>0</v>
      </c>
    </row>
    <row r="356" spans="1:15" ht="12.75" hidden="1">
      <c r="A356" s="198"/>
      <c r="B356" s="169" t="str">
        <f>B233</f>
        <v>$/Gl</v>
      </c>
      <c r="C356" s="206">
        <f aca="true" t="shared" si="52" ref="C356:O356">IF(C354=0,0,C355/C354)</f>
        <v>0</v>
      </c>
      <c r="D356" s="206">
        <f t="shared" si="52"/>
        <v>0</v>
      </c>
      <c r="E356" s="206">
        <f t="shared" si="52"/>
        <v>0</v>
      </c>
      <c r="F356" s="206">
        <f t="shared" si="52"/>
        <v>0</v>
      </c>
      <c r="G356" s="206">
        <f t="shared" si="52"/>
        <v>0</v>
      </c>
      <c r="H356" s="206">
        <f t="shared" si="52"/>
        <v>0</v>
      </c>
      <c r="I356" s="206">
        <f t="shared" si="52"/>
        <v>0</v>
      </c>
      <c r="J356" s="206">
        <f t="shared" si="52"/>
        <v>0</v>
      </c>
      <c r="K356" s="206">
        <f t="shared" si="52"/>
        <v>0</v>
      </c>
      <c r="L356" s="206">
        <f t="shared" si="52"/>
        <v>0</v>
      </c>
      <c r="M356" s="206">
        <f t="shared" si="52"/>
        <v>0</v>
      </c>
      <c r="N356" s="206">
        <f t="shared" si="52"/>
        <v>0</v>
      </c>
      <c r="O356" s="205">
        <f t="shared" si="52"/>
        <v>0</v>
      </c>
    </row>
    <row r="357" spans="1:15" ht="12.75">
      <c r="A357" s="198"/>
      <c r="B357" s="212"/>
      <c r="C357" s="240"/>
      <c r="D357" s="240"/>
      <c r="E357" s="240"/>
      <c r="F357" s="240"/>
      <c r="G357" s="240"/>
      <c r="H357" s="240"/>
      <c r="I357" s="240"/>
      <c r="J357" s="240"/>
      <c r="K357" s="240"/>
      <c r="L357" s="240"/>
      <c r="M357" s="240"/>
      <c r="N357" s="240"/>
      <c r="O357" s="210"/>
    </row>
    <row r="358" spans="1:15" ht="12.75">
      <c r="A358" s="208" t="str">
        <f>A235</f>
        <v>Gas</v>
      </c>
      <c r="B358" s="169" t="str">
        <f>B235</f>
        <v>m3 </v>
      </c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1">
        <f>SUM(C358:N358)</f>
        <v>0</v>
      </c>
    </row>
    <row r="359" spans="1:15" ht="12.75">
      <c r="A359" s="208"/>
      <c r="B359" s="169" t="str">
        <f>B236</f>
        <v>Poder Calorífico</v>
      </c>
      <c r="C359" s="209">
        <f aca="true" t="shared" si="53" ref="C359:N359">IF(C358=0,0,$D$554)</f>
        <v>0</v>
      </c>
      <c r="D359" s="209">
        <f t="shared" si="53"/>
        <v>0</v>
      </c>
      <c r="E359" s="209">
        <f t="shared" si="53"/>
        <v>0</v>
      </c>
      <c r="F359" s="209">
        <f t="shared" si="53"/>
        <v>0</v>
      </c>
      <c r="G359" s="209">
        <f t="shared" si="53"/>
        <v>0</v>
      </c>
      <c r="H359" s="209">
        <f t="shared" si="53"/>
        <v>0</v>
      </c>
      <c r="I359" s="209">
        <f t="shared" si="53"/>
        <v>0</v>
      </c>
      <c r="J359" s="209">
        <f t="shared" si="53"/>
        <v>0</v>
      </c>
      <c r="K359" s="209">
        <f t="shared" si="53"/>
        <v>0</v>
      </c>
      <c r="L359" s="209">
        <f t="shared" si="53"/>
        <v>0</v>
      </c>
      <c r="M359" s="209">
        <f t="shared" si="53"/>
        <v>0</v>
      </c>
      <c r="N359" s="209">
        <f t="shared" si="53"/>
        <v>0</v>
      </c>
      <c r="O359" s="201"/>
    </row>
    <row r="360" spans="1:15" ht="12.75">
      <c r="A360" s="198"/>
      <c r="B360" s="169" t="str">
        <f>B237</f>
        <v>$ Factura</v>
      </c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1">
        <f>SUM(C360:N360)</f>
        <v>0</v>
      </c>
    </row>
    <row r="361" spans="1:15" ht="12.75">
      <c r="A361" s="198"/>
      <c r="B361" s="169" t="str">
        <f>B238</f>
        <v>$/m3</v>
      </c>
      <c r="C361" s="206">
        <f aca="true" t="shared" si="54" ref="C361:O361">IF(C358=0,0,C360/C358)</f>
        <v>0</v>
      </c>
      <c r="D361" s="206">
        <f t="shared" si="54"/>
        <v>0</v>
      </c>
      <c r="E361" s="206">
        <f t="shared" si="54"/>
        <v>0</v>
      </c>
      <c r="F361" s="206">
        <f t="shared" si="54"/>
        <v>0</v>
      </c>
      <c r="G361" s="206">
        <f t="shared" si="54"/>
        <v>0</v>
      </c>
      <c r="H361" s="206">
        <f t="shared" si="54"/>
        <v>0</v>
      </c>
      <c r="I361" s="206">
        <f t="shared" si="54"/>
        <v>0</v>
      </c>
      <c r="J361" s="206">
        <f t="shared" si="54"/>
        <v>0</v>
      </c>
      <c r="K361" s="206">
        <f t="shared" si="54"/>
        <v>0</v>
      </c>
      <c r="L361" s="206">
        <f t="shared" si="54"/>
        <v>0</v>
      </c>
      <c r="M361" s="206">
        <f t="shared" si="54"/>
        <v>0</v>
      </c>
      <c r="N361" s="206">
        <f t="shared" si="54"/>
        <v>0</v>
      </c>
      <c r="O361" s="205">
        <f t="shared" si="54"/>
        <v>0</v>
      </c>
    </row>
    <row r="362" spans="1:15" ht="12.75">
      <c r="A362" s="198"/>
      <c r="B362" s="149"/>
      <c r="C362" s="202"/>
      <c r="D362" s="202"/>
      <c r="E362" s="202"/>
      <c r="F362" s="202"/>
      <c r="G362" s="202"/>
      <c r="H362" s="202"/>
      <c r="I362" s="202"/>
      <c r="J362" s="202"/>
      <c r="K362" s="202"/>
      <c r="L362" s="202"/>
      <c r="M362" s="202"/>
      <c r="N362" s="202"/>
      <c r="O362" s="201"/>
    </row>
    <row r="363" spans="1:15" ht="12.75" hidden="1">
      <c r="A363" s="208" t="str">
        <f>A240</f>
        <v>Acpm</v>
      </c>
      <c r="B363" s="169" t="str">
        <f>B240</f>
        <v>Gl</v>
      </c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1">
        <f>SUM(C363:N363)</f>
        <v>0</v>
      </c>
    </row>
    <row r="364" spans="1:15" ht="12.75" hidden="1">
      <c r="A364" s="198"/>
      <c r="B364" s="169" t="str">
        <f>B241</f>
        <v>$ Factura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1">
        <f>SUM(C364:N364)</f>
        <v>0</v>
      </c>
    </row>
    <row r="365" spans="1:15" ht="12.75" hidden="1">
      <c r="A365" s="198"/>
      <c r="B365" s="169" t="str">
        <f>B242</f>
        <v>$/Gl</v>
      </c>
      <c r="C365" s="206">
        <f aca="true" t="shared" si="55" ref="C365:O365">IF(C363=0,0,C364/C363)</f>
        <v>0</v>
      </c>
      <c r="D365" s="206">
        <f t="shared" si="55"/>
        <v>0</v>
      </c>
      <c r="E365" s="206">
        <f t="shared" si="55"/>
        <v>0</v>
      </c>
      <c r="F365" s="206">
        <f t="shared" si="55"/>
        <v>0</v>
      </c>
      <c r="G365" s="206">
        <f t="shared" si="55"/>
        <v>0</v>
      </c>
      <c r="H365" s="206">
        <f t="shared" si="55"/>
        <v>0</v>
      </c>
      <c r="I365" s="206">
        <f t="shared" si="55"/>
        <v>0</v>
      </c>
      <c r="J365" s="206">
        <f t="shared" si="55"/>
        <v>0</v>
      </c>
      <c r="K365" s="206">
        <f t="shared" si="55"/>
        <v>0</v>
      </c>
      <c r="L365" s="206">
        <f t="shared" si="55"/>
        <v>0</v>
      </c>
      <c r="M365" s="206">
        <f t="shared" si="55"/>
        <v>0</v>
      </c>
      <c r="N365" s="206">
        <f t="shared" si="55"/>
        <v>0</v>
      </c>
      <c r="O365" s="205">
        <f t="shared" si="55"/>
        <v>0</v>
      </c>
    </row>
    <row r="366" spans="1:15" ht="12.75">
      <c r="A366" s="204"/>
      <c r="B366" s="203"/>
      <c r="C366" s="202"/>
      <c r="D366" s="202"/>
      <c r="E366" s="202"/>
      <c r="F366" s="202"/>
      <c r="G366" s="202"/>
      <c r="H366" s="202"/>
      <c r="I366" s="202"/>
      <c r="J366" s="202"/>
      <c r="K366" s="202"/>
      <c r="L366" s="202"/>
      <c r="M366" s="202"/>
      <c r="N366" s="202"/>
      <c r="O366" s="201"/>
    </row>
    <row r="367" spans="1:15" ht="12.75">
      <c r="A367" s="198" t="s">
        <v>427</v>
      </c>
      <c r="B367" s="197" t="str">
        <f aca="true" t="shared" si="56" ref="B367:B373">B244</f>
        <v>Unid/Día</v>
      </c>
      <c r="C367" s="196">
        <f aca="true" t="shared" si="57" ref="C367:O367">IF(C300=0,0,C254/C300)</f>
        <v>0</v>
      </c>
      <c r="D367" s="196">
        <f t="shared" si="57"/>
        <v>0</v>
      </c>
      <c r="E367" s="196">
        <f t="shared" si="57"/>
        <v>0</v>
      </c>
      <c r="F367" s="196">
        <f t="shared" si="57"/>
        <v>0</v>
      </c>
      <c r="G367" s="196">
        <f t="shared" si="57"/>
        <v>0</v>
      </c>
      <c r="H367" s="196">
        <f t="shared" si="57"/>
        <v>0</v>
      </c>
      <c r="I367" s="196">
        <f t="shared" si="57"/>
        <v>0</v>
      </c>
      <c r="J367" s="196">
        <f t="shared" si="57"/>
        <v>0</v>
      </c>
      <c r="K367" s="196">
        <f t="shared" si="57"/>
        <v>0</v>
      </c>
      <c r="L367" s="196">
        <f t="shared" si="57"/>
        <v>0</v>
      </c>
      <c r="M367" s="196">
        <f t="shared" si="57"/>
        <v>0</v>
      </c>
      <c r="N367" s="196">
        <f t="shared" si="57"/>
        <v>0</v>
      </c>
      <c r="O367" s="195">
        <f t="shared" si="57"/>
        <v>0</v>
      </c>
    </row>
    <row r="368" spans="1:15" s="199" customFormat="1" ht="12.75">
      <c r="A368" s="200" t="str">
        <f>+A303</f>
        <v>Energía</v>
      </c>
      <c r="B368" s="197" t="str">
        <f t="shared" si="56"/>
        <v>kWh/Unid</v>
      </c>
      <c r="C368" s="196">
        <f>IF(C254=0,0,IF(AND($A$3=36,'[1]DiasMed'!$B$3=1),C254/C306,C306/C254))</f>
        <v>0</v>
      </c>
      <c r="D368" s="196">
        <f>IF(D254=0,0,IF(AND($A$3=36,'[1]DiasMed'!$B$3=1),D254/D306,D306/D254))</f>
        <v>0</v>
      </c>
      <c r="E368" s="196">
        <f>IF(E254=0,0,IF(AND($A$3=36,'[1]DiasMed'!$B$3=1),E254/E306,E306/E254))</f>
        <v>0</v>
      </c>
      <c r="F368" s="196">
        <f>IF(F254=0,0,IF(AND($A$3=36,'[1]DiasMed'!$B$3=1),F254/F306,F306/F254))</f>
        <v>0</v>
      </c>
      <c r="G368" s="196">
        <f>IF(G254=0,0,IF(AND($A$3=36,'[1]DiasMed'!$B$3=1),G254/G306,G306/G254))</f>
        <v>0</v>
      </c>
      <c r="H368" s="196">
        <f>IF(H254=0,0,IF(AND($A$3=36,'[1]DiasMed'!$B$3=1),H254/H306,H306/H254))</f>
        <v>0</v>
      </c>
      <c r="I368" s="196">
        <f>IF(I254=0,0,IF(AND($A$3=36,'[1]DiasMed'!$B$3=1),I254/I306,I306/I254))</f>
        <v>0</v>
      </c>
      <c r="J368" s="196">
        <f>IF(J254=0,0,IF(AND($A$3=36,'[1]DiasMed'!$B$3=1),J254/J306,J306/J254))</f>
        <v>0</v>
      </c>
      <c r="K368" s="196">
        <f>IF(K254=0,0,IF(AND($A$3=36,'[1]DiasMed'!$B$3=1),K254/K306,K306/K254))</f>
        <v>0</v>
      </c>
      <c r="L368" s="196">
        <f>IF(L254=0,0,IF(AND($A$3=36,'[1]DiasMed'!$B$3=1),L254/L306,L306/L254))</f>
        <v>0</v>
      </c>
      <c r="M368" s="196">
        <f>IF(M254=0,0,IF(AND($A$3=36,'[1]DiasMed'!$B$3=1),M254/M306,M306/M254))</f>
        <v>0</v>
      </c>
      <c r="N368" s="196">
        <f>IF(N254=0,0,IF(AND($A$3=36,'[1]DiasMed'!$B$3=1),N254/N306,N306/N254))</f>
        <v>0</v>
      </c>
      <c r="O368" s="195">
        <f>IF(O254=0,0,O306/O254)</f>
        <v>0</v>
      </c>
    </row>
    <row r="369" spans="1:15" ht="12.75" hidden="1">
      <c r="A369" s="198" t="str">
        <f>+A354</f>
        <v>Crudo</v>
      </c>
      <c r="B369" s="197" t="str">
        <f t="shared" si="56"/>
        <v>GlCC/Unid</v>
      </c>
      <c r="C369" s="196">
        <f aca="true" t="shared" si="58" ref="C369:O369">IF(C254=0,0,IF($A$3="T",C354/C254,0))</f>
        <v>0</v>
      </c>
      <c r="D369" s="196">
        <f t="shared" si="58"/>
        <v>0</v>
      </c>
      <c r="E369" s="196">
        <f t="shared" si="58"/>
        <v>0</v>
      </c>
      <c r="F369" s="196">
        <f t="shared" si="58"/>
        <v>0</v>
      </c>
      <c r="G369" s="196">
        <f t="shared" si="58"/>
        <v>0</v>
      </c>
      <c r="H369" s="196">
        <f t="shared" si="58"/>
        <v>0</v>
      </c>
      <c r="I369" s="196">
        <f t="shared" si="58"/>
        <v>0</v>
      </c>
      <c r="J369" s="196">
        <f t="shared" si="58"/>
        <v>0</v>
      </c>
      <c r="K369" s="196">
        <f t="shared" si="58"/>
        <v>0</v>
      </c>
      <c r="L369" s="196">
        <f t="shared" si="58"/>
        <v>0</v>
      </c>
      <c r="M369" s="196">
        <f t="shared" si="58"/>
        <v>0</v>
      </c>
      <c r="N369" s="196">
        <f t="shared" si="58"/>
        <v>0</v>
      </c>
      <c r="O369" s="195">
        <f t="shared" si="58"/>
        <v>0</v>
      </c>
    </row>
    <row r="370" spans="1:15" ht="12.75">
      <c r="A370" s="198" t="str">
        <f>+A358</f>
        <v>Gas</v>
      </c>
      <c r="B370" s="197" t="str">
        <f t="shared" si="56"/>
        <v>m3Gas/Unid</v>
      </c>
      <c r="C370" s="196">
        <f aca="true" t="shared" si="59" ref="C370:N370">IF(C254=0,0,IF(OR($A$3=7,$A$3=37,$A$3=22),C358/C262,0))</f>
        <v>0</v>
      </c>
      <c r="D370" s="196">
        <f t="shared" si="59"/>
        <v>0</v>
      </c>
      <c r="E370" s="196">
        <f t="shared" si="59"/>
        <v>0</v>
      </c>
      <c r="F370" s="196">
        <f t="shared" si="59"/>
        <v>0</v>
      </c>
      <c r="G370" s="196">
        <f t="shared" si="59"/>
        <v>0</v>
      </c>
      <c r="H370" s="196">
        <f t="shared" si="59"/>
        <v>0</v>
      </c>
      <c r="I370" s="196">
        <f t="shared" si="59"/>
        <v>0</v>
      </c>
      <c r="J370" s="196">
        <f t="shared" si="59"/>
        <v>0</v>
      </c>
      <c r="K370" s="196">
        <f t="shared" si="59"/>
        <v>0</v>
      </c>
      <c r="L370" s="196">
        <f t="shared" si="59"/>
        <v>0</v>
      </c>
      <c r="M370" s="196">
        <f t="shared" si="59"/>
        <v>0</v>
      </c>
      <c r="N370" s="196">
        <f t="shared" si="59"/>
        <v>0</v>
      </c>
      <c r="O370" s="195">
        <f>IF(O254=0,0,IF($A$3=1,O358/O254,0))</f>
        <v>0</v>
      </c>
    </row>
    <row r="371" spans="1:15" ht="12.75" hidden="1">
      <c r="A371" s="198" t="str">
        <f>+A363</f>
        <v>Acpm</v>
      </c>
      <c r="B371" s="197" t="str">
        <f t="shared" si="56"/>
        <v>GlAcpm/Unid</v>
      </c>
      <c r="C371" s="196">
        <f aca="true" t="shared" si="60" ref="C371:O371">IF(C254=0,0,IF($A$3="T",C363/C254,0))</f>
        <v>0</v>
      </c>
      <c r="D371" s="196">
        <f t="shared" si="60"/>
        <v>0</v>
      </c>
      <c r="E371" s="196">
        <f t="shared" si="60"/>
        <v>0</v>
      </c>
      <c r="F371" s="196">
        <f t="shared" si="60"/>
        <v>0</v>
      </c>
      <c r="G371" s="196">
        <f t="shared" si="60"/>
        <v>0</v>
      </c>
      <c r="H371" s="196">
        <f t="shared" si="60"/>
        <v>0</v>
      </c>
      <c r="I371" s="196">
        <f t="shared" si="60"/>
        <v>0</v>
      </c>
      <c r="J371" s="196">
        <f t="shared" si="60"/>
        <v>0</v>
      </c>
      <c r="K371" s="196">
        <f t="shared" si="60"/>
        <v>0</v>
      </c>
      <c r="L371" s="196">
        <f t="shared" si="60"/>
        <v>0</v>
      </c>
      <c r="M371" s="196">
        <f t="shared" si="60"/>
        <v>0</v>
      </c>
      <c r="N371" s="196">
        <f t="shared" si="60"/>
        <v>0</v>
      </c>
      <c r="O371" s="195">
        <f t="shared" si="60"/>
        <v>0</v>
      </c>
    </row>
    <row r="372" spans="1:15" ht="12.75">
      <c r="A372" s="198" t="s">
        <v>426</v>
      </c>
      <c r="B372" s="197" t="str">
        <f t="shared" si="56"/>
        <v>MMBTU</v>
      </c>
      <c r="C372" s="196">
        <f aca="true" t="shared" si="61" ref="C372:N372">(C306*$D$552+C354*$D$551+C358*$D$554+C363*$D$548)/1000000</f>
        <v>0</v>
      </c>
      <c r="D372" s="196">
        <f t="shared" si="61"/>
        <v>0</v>
      </c>
      <c r="E372" s="196">
        <f t="shared" si="61"/>
        <v>0</v>
      </c>
      <c r="F372" s="196">
        <f t="shared" si="61"/>
        <v>0</v>
      </c>
      <c r="G372" s="196">
        <f t="shared" si="61"/>
        <v>0</v>
      </c>
      <c r="H372" s="196">
        <f t="shared" si="61"/>
        <v>0</v>
      </c>
      <c r="I372" s="196">
        <f t="shared" si="61"/>
        <v>0</v>
      </c>
      <c r="J372" s="196">
        <f t="shared" si="61"/>
        <v>0</v>
      </c>
      <c r="K372" s="196">
        <f t="shared" si="61"/>
        <v>0</v>
      </c>
      <c r="L372" s="196">
        <f t="shared" si="61"/>
        <v>0</v>
      </c>
      <c r="M372" s="196">
        <f t="shared" si="61"/>
        <v>0</v>
      </c>
      <c r="N372" s="196">
        <f t="shared" si="61"/>
        <v>0</v>
      </c>
      <c r="O372" s="195">
        <f>IF($A$3="T",(O306*$D$552+O354*$D$551+O358*$D$554+O363*$D$548)/1000000,0)</f>
        <v>0</v>
      </c>
    </row>
    <row r="373" spans="1:15" s="172" customFormat="1" ht="13.5" thickBot="1">
      <c r="A373" s="194"/>
      <c r="B373" s="193" t="str">
        <f t="shared" si="56"/>
        <v>MMBTU,s/Unid</v>
      </c>
      <c r="C373" s="192">
        <f aca="true" t="shared" si="62" ref="C373:N373">IF(C254=0,0,C372/C254)</f>
        <v>0</v>
      </c>
      <c r="D373" s="192">
        <f t="shared" si="62"/>
        <v>0</v>
      </c>
      <c r="E373" s="192">
        <f t="shared" si="62"/>
        <v>0</v>
      </c>
      <c r="F373" s="192">
        <f t="shared" si="62"/>
        <v>0</v>
      </c>
      <c r="G373" s="192">
        <f t="shared" si="62"/>
        <v>0</v>
      </c>
      <c r="H373" s="192">
        <f t="shared" si="62"/>
        <v>0</v>
      </c>
      <c r="I373" s="192">
        <f t="shared" si="62"/>
        <v>0</v>
      </c>
      <c r="J373" s="192">
        <f t="shared" si="62"/>
        <v>0</v>
      </c>
      <c r="K373" s="192">
        <f t="shared" si="62"/>
        <v>0</v>
      </c>
      <c r="L373" s="192">
        <f t="shared" si="62"/>
        <v>0</v>
      </c>
      <c r="M373" s="192">
        <f t="shared" si="62"/>
        <v>0</v>
      </c>
      <c r="N373" s="192">
        <f t="shared" si="62"/>
        <v>0</v>
      </c>
      <c r="O373" s="191">
        <f>IF(O254=0,0,O372/O254*1000)</f>
        <v>0</v>
      </c>
    </row>
    <row r="374" spans="1:15" s="172" customFormat="1" ht="12.75">
      <c r="A374" s="175"/>
      <c r="B374" s="175"/>
      <c r="C374" s="173"/>
      <c r="D374" s="173"/>
      <c r="E374" s="173"/>
      <c r="F374" s="173"/>
      <c r="G374" s="173"/>
      <c r="H374" s="173"/>
      <c r="I374" s="173"/>
      <c r="J374" s="173"/>
      <c r="K374" s="173"/>
      <c r="L374" s="173"/>
      <c r="M374" s="173"/>
      <c r="N374" s="173"/>
      <c r="O374" s="173"/>
    </row>
    <row r="375" spans="1:15" s="172" customFormat="1" ht="12.75">
      <c r="A375" s="175"/>
      <c r="B375" s="175"/>
      <c r="C375" s="173"/>
      <c r="D375" s="173"/>
      <c r="E375" s="173"/>
      <c r="F375" s="173"/>
      <c r="G375" s="173"/>
      <c r="H375" s="173"/>
      <c r="I375" s="173"/>
      <c r="J375" s="173"/>
      <c r="K375" s="173"/>
      <c r="L375" s="173"/>
      <c r="M375" s="173"/>
      <c r="N375" s="173"/>
      <c r="O375" s="173"/>
    </row>
    <row r="376" spans="1:15" s="172" customFormat="1" ht="13.5" hidden="1" thickBot="1">
      <c r="A376" s="239">
        <f>A253+1</f>
        <v>2012</v>
      </c>
      <c r="B376" s="238" t="s">
        <v>451</v>
      </c>
      <c r="C376" s="237"/>
      <c r="D376" s="237"/>
      <c r="E376" s="237"/>
      <c r="F376" s="237"/>
      <c r="G376" s="237"/>
      <c r="H376" s="237"/>
      <c r="I376" s="237"/>
      <c r="J376" s="237"/>
      <c r="K376" s="237"/>
      <c r="L376" s="237"/>
      <c r="M376" s="237"/>
      <c r="N376" s="237"/>
      <c r="O376" s="236"/>
    </row>
    <row r="377" spans="1:15" s="172" customFormat="1" ht="13.5" hidden="1" thickBot="1">
      <c r="A377" s="235"/>
      <c r="B377" s="221" t="str">
        <f>B131</f>
        <v>HabOcupEq</v>
      </c>
      <c r="C377" s="220">
        <f>IF($A$3="T.",SUM(C379:C420),VLOOKUP($A$3,$A$379:$N$421,C5,FALSE))</f>
        <v>0</v>
      </c>
      <c r="D377" s="220">
        <f aca="true" t="shared" si="63" ref="D377:N377">IF($A$3="T.",SUM(D379:D420),VLOOKUP($A$3,$A$384:$N$421,D5,FALSE))</f>
        <v>0</v>
      </c>
      <c r="E377" s="220">
        <f t="shared" si="63"/>
        <v>0</v>
      </c>
      <c r="F377" s="220">
        <f t="shared" si="63"/>
        <v>0</v>
      </c>
      <c r="G377" s="220">
        <f t="shared" si="63"/>
        <v>0</v>
      </c>
      <c r="H377" s="220">
        <f t="shared" si="63"/>
        <v>0</v>
      </c>
      <c r="I377" s="220">
        <f t="shared" si="63"/>
        <v>0</v>
      </c>
      <c r="J377" s="220">
        <f t="shared" si="63"/>
        <v>0</v>
      </c>
      <c r="K377" s="220">
        <f t="shared" si="63"/>
        <v>0</v>
      </c>
      <c r="L377" s="220">
        <f t="shared" si="63"/>
        <v>0</v>
      </c>
      <c r="M377" s="220">
        <f t="shared" si="63"/>
        <v>0</v>
      </c>
      <c r="N377" s="220">
        <f t="shared" si="63"/>
        <v>0</v>
      </c>
      <c r="O377" s="219">
        <f>SUM(C377:N377)</f>
        <v>0</v>
      </c>
    </row>
    <row r="378" spans="1:15" s="172" customFormat="1" ht="12.75" hidden="1">
      <c r="A378" s="235"/>
      <c r="B378" s="234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M378" s="233"/>
      <c r="N378" s="233"/>
      <c r="O378" s="232"/>
    </row>
    <row r="379" spans="1:15" s="172" customFormat="1" ht="12.75" hidden="1">
      <c r="A379" s="217">
        <v>1</v>
      </c>
      <c r="B379" s="215" t="str">
        <f>$B$10</f>
        <v>Proceso 1</v>
      </c>
      <c r="C379" s="207"/>
      <c r="D379" s="207"/>
      <c r="E379" s="207"/>
      <c r="F379" s="207"/>
      <c r="G379" s="229"/>
      <c r="H379" s="229"/>
      <c r="I379" s="229">
        <f>IF('[1]DiasPond'!AH621=0,0,IF('[1]DiasPond'!$AG$668=0,'[1]DiasPond'!AH621/COUNTIF(('[1]DiasPond'!C$668:AF$668),"&gt;0")*I$423,'[1]DiasPond'!AH621))</f>
        <v>0</v>
      </c>
      <c r="J379" s="229">
        <f>IF('[1]DiasPond'!AH723=0,0,IF('[1]DiasPond'!$AF$770=0,'[1]DiasPond'!AH723/COUNTIF(('[1]DiasPond'!C$770:AG$770),"&gt;0")*J$423,'[1]DiasPond'!AH723))</f>
        <v>0</v>
      </c>
      <c r="K379" s="229">
        <f>IF('[1]DiasPond'!AH825=0,0,IF('[1]DiasPond'!$AG$872=0,'[1]DiasPond'!AH825/COUNTIF(('[1]DiasPond'!C$872:AG$872),"&gt;0")*K$423,'[1]DiasPond'!AH825))</f>
        <v>0</v>
      </c>
      <c r="L379" s="229">
        <f>IF('[1]DiasPond'!AH927=0,0,IF('[1]DiasPond'!$AG$974=0,'[1]DiasPond'!AH927/COUNTIF(('[1]DiasPond'!C$974:AG$974),"&gt;0")*L$423,'[1]DiasPond'!AH927))</f>
        <v>0</v>
      </c>
      <c r="M379" s="229">
        <f>IF('[1]DiasPond'!AH1029=0,0,IF('[1]DiasPond'!$AF$1076=0,'[1]DiasPond'!AH1029/COUNTIF(('[1]DiasPond'!C$1076:AG$1076),"&gt;0")*M$423,'[1]DiasPond'!AH1029))</f>
        <v>0</v>
      </c>
      <c r="N379" s="229">
        <f>IF('[1]DiasPond'!AH1131=0,0,IF('[1]DiasPond'!$AG$1178=0,'[1]DiasPond'!AH1131/COUNTIF(('[1]DiasPond'!C$1178:AG$1178),"&gt;0")*M$423,'[1]DiasPond'!AH1131))</f>
        <v>0</v>
      </c>
      <c r="O379" s="201">
        <f aca="true" t="shared" si="64" ref="O379:O421">SUM(C379:N379)</f>
        <v>0</v>
      </c>
    </row>
    <row r="380" spans="1:15" s="172" customFormat="1" ht="12.75" hidden="1">
      <c r="A380" s="217">
        <v>2</v>
      </c>
      <c r="B380" s="215" t="str">
        <f>$B$11</f>
        <v>Proceso 2</v>
      </c>
      <c r="C380" s="207"/>
      <c r="D380" s="207"/>
      <c r="E380" s="207"/>
      <c r="F380" s="207"/>
      <c r="G380" s="229"/>
      <c r="H380" s="229"/>
      <c r="I380" s="229">
        <f>IF('[1]DiasPond'!AH622=0,0,IF('[1]DiasPond'!$AG$668=0,'[1]DiasPond'!AH622/COUNTIF(('[1]DiasPond'!C$668:AF$668),"&gt;0")*I$423,'[1]DiasPond'!AH622))</f>
        <v>0</v>
      </c>
      <c r="J380" s="229">
        <f>IF('[1]DiasPond'!AH724=0,0,IF('[1]DiasPond'!$AF$770=0,'[1]DiasPond'!AH724/COUNTIF(('[1]DiasPond'!C$770:AG$770),"&gt;0")*J$423,'[1]DiasPond'!AH724))</f>
        <v>0</v>
      </c>
      <c r="K380" s="229">
        <f>IF('[1]DiasPond'!AH826=0,0,IF('[1]DiasPond'!$AG$872=0,'[1]DiasPond'!AH826/COUNTIF(('[1]DiasPond'!C$872:AG$872),"&gt;0")*K$423,'[1]DiasPond'!AH826))</f>
        <v>0</v>
      </c>
      <c r="L380" s="229">
        <f>IF('[1]DiasPond'!AH928=0,0,IF('[1]DiasPond'!$AG$974=0,'[1]DiasPond'!AH928/COUNTIF(('[1]DiasPond'!C$974:AG$974),"&gt;0")*L$423,'[1]DiasPond'!AH928))</f>
        <v>0</v>
      </c>
      <c r="M380" s="229">
        <f>IF('[1]DiasPond'!AH1030=0,0,IF('[1]DiasPond'!$AF$1076=0,'[1]DiasPond'!AH1030/COUNTIF(('[1]DiasPond'!C$1076:AG$1076),"&gt;0")*M$423,'[1]DiasPond'!AH1030))</f>
        <v>0</v>
      </c>
      <c r="N380" s="229">
        <f>IF('[1]DiasPond'!AH1132=0,0,IF('[1]DiasPond'!$AG$1178=0,'[1]DiasPond'!AH1132/COUNTIF(('[1]DiasPond'!C$1178:AG$1178),"&gt;0")*M$423,'[1]DiasPond'!AH1132))</f>
        <v>0</v>
      </c>
      <c r="O380" s="201">
        <f t="shared" si="64"/>
        <v>0</v>
      </c>
    </row>
    <row r="381" spans="1:16" s="172" customFormat="1" ht="12.75" hidden="1">
      <c r="A381" s="217">
        <v>3</v>
      </c>
      <c r="B381" s="215" t="str">
        <f>$B$12</f>
        <v>Proceso 3</v>
      </c>
      <c r="C381" s="207"/>
      <c r="D381" s="207"/>
      <c r="E381" s="207"/>
      <c r="F381" s="207"/>
      <c r="G381" s="229"/>
      <c r="H381" s="229"/>
      <c r="I381" s="229">
        <f>IF('[1]DiasPond'!AH623=0,0,IF('[1]DiasPond'!$AG$668=0,'[1]DiasPond'!AH623/COUNTIF(('[1]DiasPond'!C$668:AF$668),"&gt;0")*I$423,'[1]DiasPond'!AH623))</f>
        <v>0</v>
      </c>
      <c r="J381" s="229">
        <f>IF('[1]DiasPond'!AH725=0,0,IF('[1]DiasPond'!$AF$770=0,'[1]DiasPond'!AH725/COUNTIF(('[1]DiasPond'!C$770:AG$770),"&gt;0")*J$423,'[1]DiasPond'!AH725))</f>
        <v>0</v>
      </c>
      <c r="K381" s="229">
        <f>IF('[1]DiasPond'!AH827=0,0,IF('[1]DiasPond'!$AG$872=0,'[1]DiasPond'!AH827/COUNTIF(('[1]DiasPond'!C$872:AG$872),"&gt;0")*K$423,'[1]DiasPond'!AH827))</f>
        <v>0</v>
      </c>
      <c r="L381" s="229">
        <f>IF('[1]DiasPond'!AH929=0,0,IF('[1]DiasPond'!$AG$974=0,'[1]DiasPond'!AH929/COUNTIF(('[1]DiasPond'!C$974:AG$974),"&gt;0")*L$423,'[1]DiasPond'!AH929))</f>
        <v>0</v>
      </c>
      <c r="M381" s="229">
        <f>IF('[1]DiasPond'!AH1031=0,0,IF('[1]DiasPond'!$AF$1076=0,'[1]DiasPond'!AH1031/COUNTIF(('[1]DiasPond'!C$1076:AG$1076),"&gt;0")*M$423,'[1]DiasPond'!AH1031))</f>
        <v>0</v>
      </c>
      <c r="N381" s="229">
        <f>IF('[1]DiasPond'!AH1133=0,0,IF('[1]DiasPond'!$AG$1178=0,'[1]DiasPond'!AH1133/COUNTIF(('[1]DiasPond'!C$1178:AG$1178),"&gt;0")*M$423,'[1]DiasPond'!AH1133))</f>
        <v>0</v>
      </c>
      <c r="O381" s="201">
        <f t="shared" si="64"/>
        <v>0</v>
      </c>
      <c r="P381" s="231"/>
    </row>
    <row r="382" spans="1:15" s="172" customFormat="1" ht="12.75" hidden="1">
      <c r="A382" s="217">
        <v>4</v>
      </c>
      <c r="B382" s="215" t="str">
        <f>$B$13</f>
        <v>Proceso 4</v>
      </c>
      <c r="C382" s="207"/>
      <c r="D382" s="207"/>
      <c r="E382" s="207"/>
      <c r="F382" s="207"/>
      <c r="G382" s="229"/>
      <c r="H382" s="229"/>
      <c r="I382" s="229">
        <f>IF('[1]DiasPond'!AH624=0,0,IF('[1]DiasPond'!$AG$668=0,'[1]DiasPond'!AH624/COUNTIF(('[1]DiasPond'!C$668:AF$668),"&gt;0")*I$423,'[1]DiasPond'!AH624))</f>
        <v>0</v>
      </c>
      <c r="J382" s="229">
        <f>IF('[1]DiasPond'!AH726=0,0,IF('[1]DiasPond'!$AF$770=0,'[1]DiasPond'!AH726/COUNTIF(('[1]DiasPond'!C$770:AG$770),"&gt;0")*J$423,'[1]DiasPond'!AH726))</f>
        <v>0</v>
      </c>
      <c r="K382" s="229">
        <f>IF('[1]DiasPond'!AH828=0,0,IF('[1]DiasPond'!$AG$872=0,'[1]DiasPond'!AH828/COUNTIF(('[1]DiasPond'!C$872:AG$872),"&gt;0")*K$423,'[1]DiasPond'!AH828))</f>
        <v>0</v>
      </c>
      <c r="L382" s="229">
        <f>IF('[1]DiasPond'!AH930=0,0,IF('[1]DiasPond'!$AG$974=0,'[1]DiasPond'!AH930/COUNTIF(('[1]DiasPond'!C$974:AG$974),"&gt;0")*L$423,'[1]DiasPond'!AH930))</f>
        <v>0</v>
      </c>
      <c r="M382" s="229">
        <f>IF('[1]DiasPond'!AH1032=0,0,IF('[1]DiasPond'!$AF$1076=0,'[1]DiasPond'!AH1032/COUNTIF(('[1]DiasPond'!C$1076:AG$1076),"&gt;0")*M$423,'[1]DiasPond'!AH1032))</f>
        <v>0</v>
      </c>
      <c r="N382" s="229">
        <f>IF('[1]DiasPond'!AH1134=0,0,IF('[1]DiasPond'!$AG$1178=0,'[1]DiasPond'!AH1134/COUNTIF(('[1]DiasPond'!C$1178:AG$1178),"&gt;0")*M$423,'[1]DiasPond'!AH1134))</f>
        <v>0</v>
      </c>
      <c r="O382" s="201">
        <f t="shared" si="64"/>
        <v>0</v>
      </c>
    </row>
    <row r="383" spans="1:15" s="172" customFormat="1" ht="12.75" hidden="1">
      <c r="A383" s="217">
        <v>5</v>
      </c>
      <c r="B383" s="215" t="str">
        <f>$B$14</f>
        <v>Proceso 5</v>
      </c>
      <c r="C383" s="207"/>
      <c r="D383" s="207"/>
      <c r="E383" s="207"/>
      <c r="F383" s="207"/>
      <c r="G383" s="229"/>
      <c r="H383" s="229"/>
      <c r="I383" s="229">
        <f>IF('[1]DiasPond'!AH625=0,0,IF('[1]DiasPond'!$AG$668=0,'[1]DiasPond'!AH625/COUNTIF(('[1]DiasPond'!C$668:AF$668),"&gt;0")*I$423,'[1]DiasPond'!AH625))</f>
        <v>0</v>
      </c>
      <c r="J383" s="229">
        <f>IF('[1]DiasPond'!AH727=0,0,IF('[1]DiasPond'!$AF$770=0,'[1]DiasPond'!AH727/COUNTIF(('[1]DiasPond'!C$770:AG$770),"&gt;0")*J$423,'[1]DiasPond'!AH727))</f>
        <v>0</v>
      </c>
      <c r="K383" s="229">
        <f>IF('[1]DiasPond'!AH829=0,0,IF('[1]DiasPond'!$AG$872=0,'[1]DiasPond'!AH829/COUNTIF(('[1]DiasPond'!C$872:AG$872),"&gt;0")*K$423,'[1]DiasPond'!AH829))</f>
        <v>0</v>
      </c>
      <c r="L383" s="229">
        <f>IF('[1]DiasPond'!AH931=0,0,IF('[1]DiasPond'!$AG$974=0,'[1]DiasPond'!AH931/COUNTIF(('[1]DiasPond'!C$974:AG$974),"&gt;0")*L$423,'[1]DiasPond'!AH931))</f>
        <v>0</v>
      </c>
      <c r="M383" s="229">
        <f>IF('[1]DiasPond'!AH1033=0,0,IF('[1]DiasPond'!$AF$1076=0,'[1]DiasPond'!AH1033/COUNTIF(('[1]DiasPond'!C$1076:AG$1076),"&gt;0")*M$423,'[1]DiasPond'!AH1033))</f>
        <v>0</v>
      </c>
      <c r="N383" s="229">
        <f>IF('[1]DiasPond'!AH1135=0,0,IF('[1]DiasPond'!$AG$1178=0,'[1]DiasPond'!AH1135/COUNTIF(('[1]DiasPond'!C$1178:AG$1178),"&gt;0")*M$423,'[1]DiasPond'!AH1135))</f>
        <v>0</v>
      </c>
      <c r="O383" s="201">
        <f t="shared" si="64"/>
        <v>0</v>
      </c>
    </row>
    <row r="384" spans="1:15" s="172" customFormat="1" ht="12.75" hidden="1">
      <c r="A384" s="217">
        <v>6</v>
      </c>
      <c r="B384" s="215" t="str">
        <f>$B$15</f>
        <v>Proceso 6</v>
      </c>
      <c r="C384" s="207"/>
      <c r="D384" s="207"/>
      <c r="E384" s="207"/>
      <c r="F384" s="207"/>
      <c r="G384" s="229"/>
      <c r="H384" s="229"/>
      <c r="I384" s="229">
        <f>IF('[1]DiasPond'!AH626=0,0,IF('[1]DiasPond'!$AG$668=0,'[1]DiasPond'!AH626/COUNTIF(('[1]DiasPond'!C$668:AF$668),"&gt;0")*I$423,'[1]DiasPond'!AH626))</f>
        <v>0</v>
      </c>
      <c r="J384" s="229">
        <f>IF('[1]DiasPond'!AH728=0,0,IF('[1]DiasPond'!$AF$770=0,'[1]DiasPond'!AH728/COUNTIF(('[1]DiasPond'!C$770:AG$770),"&gt;0")*J$423,'[1]DiasPond'!AH728))</f>
        <v>0</v>
      </c>
      <c r="K384" s="229">
        <f>IF('[1]DiasPond'!AH830=0,0,IF('[1]DiasPond'!$AG$872=0,'[1]DiasPond'!AH830/COUNTIF(('[1]DiasPond'!C$872:AG$872),"&gt;0")*K$423,'[1]DiasPond'!AH830))</f>
        <v>0</v>
      </c>
      <c r="L384" s="229">
        <f>IF('[1]DiasPond'!AH932=0,0,IF('[1]DiasPond'!$AG$974=0,'[1]DiasPond'!AH932/COUNTIF(('[1]DiasPond'!C$974:AG$974),"&gt;0")*L$423,'[1]DiasPond'!AH932))</f>
        <v>0</v>
      </c>
      <c r="M384" s="229">
        <f>IF('[1]DiasPond'!AH1034=0,0,IF('[1]DiasPond'!$AF$1076=0,'[1]DiasPond'!AH1034/COUNTIF(('[1]DiasPond'!C$1076:AG$1076),"&gt;0")*M$423,'[1]DiasPond'!AH1034))</f>
        <v>0</v>
      </c>
      <c r="N384" s="229">
        <f>IF('[1]DiasPond'!AH1136=0,0,IF('[1]DiasPond'!$AG$1178=0,'[1]DiasPond'!AH1136/COUNTIF(('[1]DiasPond'!C$1178:AG$1178),"&gt;0")*M$423,'[1]DiasPond'!AH1136))</f>
        <v>0</v>
      </c>
      <c r="O384" s="201">
        <f t="shared" si="64"/>
        <v>0</v>
      </c>
    </row>
    <row r="385" spans="1:16" s="172" customFormat="1" ht="12.75" hidden="1">
      <c r="A385" s="217">
        <v>7</v>
      </c>
      <c r="B385" s="215" t="str">
        <f>$B$16</f>
        <v>Proceso 7</v>
      </c>
      <c r="C385" s="207"/>
      <c r="D385" s="207"/>
      <c r="E385" s="207"/>
      <c r="F385" s="207"/>
      <c r="G385" s="229"/>
      <c r="H385" s="229"/>
      <c r="I385" s="229">
        <f>IF('[1]DiasPond'!AH627=0,0,IF('[1]DiasPond'!$AG$668=0,'[1]DiasPond'!AH627/COUNTIF(('[1]DiasPond'!C$668:AF$668),"&gt;0")*I$423,'[1]DiasPond'!AH627))</f>
        <v>0</v>
      </c>
      <c r="J385" s="229">
        <f>IF('[1]DiasPond'!AH729=0,0,IF('[1]DiasPond'!$AF$770=0,'[1]DiasPond'!AH729/COUNTIF(('[1]DiasPond'!C$770:AG$770),"&gt;0")*J$423,'[1]DiasPond'!AH729))</f>
        <v>0</v>
      </c>
      <c r="K385" s="229">
        <f>IF('[1]DiasPond'!AH831=0,0,IF('[1]DiasPond'!$AG$872=0,'[1]DiasPond'!AH831/COUNTIF(('[1]DiasPond'!C$872:AG$872),"&gt;0")*K$423,'[1]DiasPond'!AH831))</f>
        <v>0</v>
      </c>
      <c r="L385" s="229">
        <f>IF('[1]DiasPond'!AH933=0,0,IF('[1]DiasPond'!$AG$974=0,'[1]DiasPond'!AH933/COUNTIF(('[1]DiasPond'!C$974:AG$974),"&gt;0")*L$423,'[1]DiasPond'!AH933))</f>
        <v>0</v>
      </c>
      <c r="M385" s="229">
        <f>IF('[1]DiasPond'!AH1035=0,0,IF('[1]DiasPond'!$AF$1076=0,'[1]DiasPond'!AH1035/COUNTIF(('[1]DiasPond'!C$1076:AG$1076),"&gt;0")*M$423,'[1]DiasPond'!AH1035))</f>
        <v>0</v>
      </c>
      <c r="N385" s="229">
        <f>IF('[1]DiasPond'!AH1137=0,0,IF('[1]DiasPond'!$AG$1178=0,'[1]DiasPond'!AH1137/COUNTIF(('[1]DiasPond'!C$1178:AG$1178),"&gt;0")*M$423,'[1]DiasPond'!AH1137))</f>
        <v>0</v>
      </c>
      <c r="O385" s="201">
        <f t="shared" si="64"/>
        <v>0</v>
      </c>
      <c r="P385" s="230"/>
    </row>
    <row r="386" spans="1:15" s="172" customFormat="1" ht="12.75" hidden="1">
      <c r="A386" s="217">
        <v>8</v>
      </c>
      <c r="B386" s="215" t="str">
        <f>$B$17</f>
        <v>Proceso 8</v>
      </c>
      <c r="C386" s="207"/>
      <c r="D386" s="207"/>
      <c r="E386" s="207"/>
      <c r="F386" s="207"/>
      <c r="G386" s="229"/>
      <c r="H386" s="229"/>
      <c r="I386" s="229">
        <f>IF('[1]DiasPond'!AH628=0,0,IF('[1]DiasPond'!$AG$668=0,'[1]DiasPond'!AH628/COUNTIF(('[1]DiasPond'!C$668:AF$668),"&gt;0")*I$423,'[1]DiasPond'!AH628))</f>
        <v>0</v>
      </c>
      <c r="J386" s="229">
        <f>IF('[1]DiasPond'!AH730=0,0,IF('[1]DiasPond'!$AF$770=0,'[1]DiasPond'!AH730/COUNTIF(('[1]DiasPond'!C$770:AG$770),"&gt;0")*J$423,'[1]DiasPond'!AH730))</f>
        <v>0</v>
      </c>
      <c r="K386" s="229">
        <f>IF('[1]DiasPond'!AH832=0,0,IF('[1]DiasPond'!$AG$872=0,'[1]DiasPond'!AH832/COUNTIF(('[1]DiasPond'!C$872:AG$872),"&gt;0")*K$423,'[1]DiasPond'!AH832))</f>
        <v>0</v>
      </c>
      <c r="L386" s="229">
        <f>IF('[1]DiasPond'!AH934=0,0,IF('[1]DiasPond'!$AG$974=0,'[1]DiasPond'!AH934/COUNTIF(('[1]DiasPond'!C$974:AG$974),"&gt;0")*L$423,'[1]DiasPond'!AH934))</f>
        <v>0</v>
      </c>
      <c r="M386" s="229">
        <f>IF('[1]DiasPond'!AH1036=0,0,IF('[1]DiasPond'!$AF$1076=0,'[1]DiasPond'!AH1036/COUNTIF(('[1]DiasPond'!C$1076:AG$1076),"&gt;0")*M$423,'[1]DiasPond'!AH1036))</f>
        <v>0</v>
      </c>
      <c r="N386" s="229">
        <f>IF('[1]DiasPond'!AH1138=0,0,IF('[1]DiasPond'!$AG$1178=0,'[1]DiasPond'!AH1138/COUNTIF(('[1]DiasPond'!C$1178:AG$1178),"&gt;0")*M$423,'[1]DiasPond'!AH1138))</f>
        <v>0</v>
      </c>
      <c r="O386" s="201">
        <f t="shared" si="64"/>
        <v>0</v>
      </c>
    </row>
    <row r="387" spans="1:15" s="172" customFormat="1" ht="12.75" hidden="1">
      <c r="A387" s="217">
        <v>9</v>
      </c>
      <c r="B387" s="215" t="str">
        <f>$B$18</f>
        <v>Proceso 9</v>
      </c>
      <c r="C387" s="207"/>
      <c r="D387" s="207"/>
      <c r="E387" s="207"/>
      <c r="F387" s="207"/>
      <c r="G387" s="229"/>
      <c r="H387" s="229"/>
      <c r="I387" s="229">
        <f>IF('[1]DiasPond'!AH629=0,0,IF('[1]DiasPond'!$AG$668=0,'[1]DiasPond'!AH629/COUNTIF(('[1]DiasPond'!C$668:AF$668),"&gt;0")*I$423,'[1]DiasPond'!AH629))</f>
        <v>0</v>
      </c>
      <c r="J387" s="229">
        <f>IF('[1]DiasPond'!AH731=0,0,IF('[1]DiasPond'!$AF$770=0,'[1]DiasPond'!AH731/COUNTIF(('[1]DiasPond'!C$770:AG$770),"&gt;0")*J$423,'[1]DiasPond'!AH731))</f>
        <v>0</v>
      </c>
      <c r="K387" s="229">
        <f>IF('[1]DiasPond'!AH833=0,0,IF('[1]DiasPond'!$AG$872=0,'[1]DiasPond'!AH833/COUNTIF(('[1]DiasPond'!C$872:AG$872),"&gt;0")*K$423,'[1]DiasPond'!AH833))</f>
        <v>0</v>
      </c>
      <c r="L387" s="229">
        <f>IF('[1]DiasPond'!AH935=0,0,IF('[1]DiasPond'!$AG$974=0,'[1]DiasPond'!AH935/COUNTIF(('[1]DiasPond'!C$974:AG$974),"&gt;0")*L$423,'[1]DiasPond'!AH935))</f>
        <v>0</v>
      </c>
      <c r="M387" s="229">
        <f>IF('[1]DiasPond'!AH1037=0,0,IF('[1]DiasPond'!$AF$1076=0,'[1]DiasPond'!AH1037/COUNTIF(('[1]DiasPond'!C$1076:AG$1076),"&gt;0")*M$423,'[1]DiasPond'!AH1037))</f>
        <v>0</v>
      </c>
      <c r="N387" s="229">
        <f>IF('[1]DiasPond'!AH1139=0,0,IF('[1]DiasPond'!$AG$1178=0,'[1]DiasPond'!AH1139/COUNTIF(('[1]DiasPond'!C$1178:AG$1178),"&gt;0")*M$423,'[1]DiasPond'!AH1139))</f>
        <v>0</v>
      </c>
      <c r="O387" s="201">
        <f t="shared" si="64"/>
        <v>0</v>
      </c>
    </row>
    <row r="388" spans="1:15" s="172" customFormat="1" ht="12.75" hidden="1">
      <c r="A388" s="217">
        <v>10</v>
      </c>
      <c r="B388" s="215" t="str">
        <f>$B$19</f>
        <v>Proceso 10</v>
      </c>
      <c r="C388" s="207"/>
      <c r="D388" s="207"/>
      <c r="E388" s="207"/>
      <c r="F388" s="207"/>
      <c r="G388" s="229"/>
      <c r="H388" s="229"/>
      <c r="I388" s="229">
        <f>IF('[1]DiasPond'!AH630=0,0,IF('[1]DiasPond'!$AG$668=0,'[1]DiasPond'!AH630/COUNTIF(('[1]DiasPond'!C$668:AF$668),"&gt;0")*I$423,'[1]DiasPond'!AH630))</f>
        <v>0</v>
      </c>
      <c r="J388" s="229">
        <f>IF('[1]DiasPond'!AH732=0,0,IF('[1]DiasPond'!$AF$770=0,'[1]DiasPond'!AH732/COUNTIF(('[1]DiasPond'!C$770:AG$770),"&gt;0")*J$423,'[1]DiasPond'!AH732))</f>
        <v>0</v>
      </c>
      <c r="K388" s="229">
        <f>IF('[1]DiasPond'!AH834=0,0,IF('[1]DiasPond'!$AG$872=0,'[1]DiasPond'!AH834/COUNTIF(('[1]DiasPond'!C$872:AG$872),"&gt;0")*K$423,'[1]DiasPond'!AH834))</f>
        <v>0</v>
      </c>
      <c r="L388" s="229">
        <f>IF('[1]DiasPond'!AH936=0,0,IF('[1]DiasPond'!$AG$974=0,'[1]DiasPond'!AH936/COUNTIF(('[1]DiasPond'!C$974:AG$974),"&gt;0")*L$423,'[1]DiasPond'!AH936))</f>
        <v>0</v>
      </c>
      <c r="M388" s="229">
        <f>IF('[1]DiasPond'!AH1038=0,0,IF('[1]DiasPond'!$AF$1076=0,'[1]DiasPond'!AH1038/COUNTIF(('[1]DiasPond'!C$1076:AG$1076),"&gt;0")*M$423,'[1]DiasPond'!AH1038))</f>
        <v>0</v>
      </c>
      <c r="N388" s="229">
        <f>IF('[1]DiasPond'!AH1140=0,0,IF('[1]DiasPond'!$AG$1178=0,'[1]DiasPond'!AH1140/COUNTIF(('[1]DiasPond'!C$1178:AG$1178),"&gt;0")*M$423,'[1]DiasPond'!AH1140))</f>
        <v>0</v>
      </c>
      <c r="O388" s="201">
        <f t="shared" si="64"/>
        <v>0</v>
      </c>
    </row>
    <row r="389" spans="1:15" s="172" customFormat="1" ht="12.75" hidden="1">
      <c r="A389" s="217">
        <v>11</v>
      </c>
      <c r="B389" s="215" t="str">
        <f>$B$20</f>
        <v>Proceso 11</v>
      </c>
      <c r="C389" s="207"/>
      <c r="D389" s="207"/>
      <c r="E389" s="207"/>
      <c r="F389" s="207"/>
      <c r="G389" s="229"/>
      <c r="H389" s="229"/>
      <c r="I389" s="229">
        <f>IF('[1]DiasPond'!AH631=0,0,IF('[1]DiasPond'!$AG$668=0,'[1]DiasPond'!AH631/COUNTIF(('[1]DiasPond'!C$668:AF$668),"&gt;0")*I$423,'[1]DiasPond'!AH631))</f>
        <v>0</v>
      </c>
      <c r="J389" s="229">
        <f>IF('[1]DiasPond'!AH733=0,0,IF('[1]DiasPond'!$AF$770=0,'[1]DiasPond'!AH733/COUNTIF(('[1]DiasPond'!C$770:AG$770),"&gt;0")*J$423,'[1]DiasPond'!AH733))</f>
        <v>0</v>
      </c>
      <c r="K389" s="229">
        <f>IF('[1]DiasPond'!AH835=0,0,IF('[1]DiasPond'!$AG$872=0,'[1]DiasPond'!AH835/COUNTIF(('[1]DiasPond'!C$872:AG$872),"&gt;0")*K$423,'[1]DiasPond'!AH835))</f>
        <v>0</v>
      </c>
      <c r="L389" s="229">
        <f>IF('[1]DiasPond'!AH937=0,0,IF('[1]DiasPond'!$AG$974=0,'[1]DiasPond'!AH937/COUNTIF(('[1]DiasPond'!C$974:AG$974),"&gt;0")*L$423,'[1]DiasPond'!AH937))</f>
        <v>0</v>
      </c>
      <c r="M389" s="229">
        <f>IF('[1]DiasPond'!AH1039=0,0,IF('[1]DiasPond'!$AF$1076=0,'[1]DiasPond'!AH1039/COUNTIF(('[1]DiasPond'!C$1076:AG$1076),"&gt;0")*M$423,'[1]DiasPond'!AH1039))</f>
        <v>0</v>
      </c>
      <c r="N389" s="229">
        <f>IF('[1]DiasPond'!AH1141=0,0,IF('[1]DiasPond'!$AG$1178=0,'[1]DiasPond'!AH1141/COUNTIF(('[1]DiasPond'!C$1178:AG$1178),"&gt;0")*M$423,'[1]DiasPond'!AH1141))</f>
        <v>0</v>
      </c>
      <c r="O389" s="201">
        <f t="shared" si="64"/>
        <v>0</v>
      </c>
    </row>
    <row r="390" spans="1:15" s="172" customFormat="1" ht="12.75" hidden="1">
      <c r="A390" s="217">
        <v>12</v>
      </c>
      <c r="B390" s="215" t="str">
        <f>$B$21</f>
        <v>Proceso 12</v>
      </c>
      <c r="C390" s="207"/>
      <c r="D390" s="207"/>
      <c r="E390" s="207"/>
      <c r="F390" s="207"/>
      <c r="G390" s="229"/>
      <c r="H390" s="229"/>
      <c r="I390" s="229">
        <f>IF('[1]DiasPond'!AH632=0,0,IF('[1]DiasPond'!$AG$668=0,'[1]DiasPond'!AH632/COUNTIF(('[1]DiasPond'!C$668:AF$668),"&gt;0")*I$423,'[1]DiasPond'!AH632))</f>
        <v>0</v>
      </c>
      <c r="J390" s="229">
        <f>IF('[1]DiasPond'!AH734=0,0,IF('[1]DiasPond'!$AF$770=0,'[1]DiasPond'!AH734/COUNTIF(('[1]DiasPond'!C$770:AG$770),"&gt;0")*J$423,'[1]DiasPond'!AH734))</f>
        <v>0</v>
      </c>
      <c r="K390" s="229">
        <f>IF('[1]DiasPond'!AH836=0,0,IF('[1]DiasPond'!$AG$872=0,'[1]DiasPond'!AH836/COUNTIF(('[1]DiasPond'!C$872:AG$872),"&gt;0")*K$423,'[1]DiasPond'!AH836))</f>
        <v>0</v>
      </c>
      <c r="L390" s="229">
        <f>IF('[1]DiasPond'!AH938=0,0,IF('[1]DiasPond'!$AG$974=0,'[1]DiasPond'!AH938/COUNTIF(('[1]DiasPond'!C$974:AG$974),"&gt;0")*L$423,'[1]DiasPond'!AH938))</f>
        <v>0</v>
      </c>
      <c r="M390" s="229">
        <f>IF('[1]DiasPond'!AH1040=0,0,IF('[1]DiasPond'!$AF$1076=0,'[1]DiasPond'!AH1040/COUNTIF(('[1]DiasPond'!C$1076:AG$1076),"&gt;0")*M$423,'[1]DiasPond'!AH1040))</f>
        <v>0</v>
      </c>
      <c r="N390" s="229">
        <f>IF('[1]DiasPond'!AH1142=0,0,IF('[1]DiasPond'!$AG$1178=0,'[1]DiasPond'!AH1142/COUNTIF(('[1]DiasPond'!C$1178:AG$1178),"&gt;0")*M$423,'[1]DiasPond'!AH1142))</f>
        <v>0</v>
      </c>
      <c r="O390" s="201">
        <f t="shared" si="64"/>
        <v>0</v>
      </c>
    </row>
    <row r="391" spans="1:15" s="172" customFormat="1" ht="12.75" hidden="1">
      <c r="A391" s="217">
        <v>13</v>
      </c>
      <c r="B391" s="215" t="str">
        <f>$B$22</f>
        <v>Proceso 13</v>
      </c>
      <c r="C391" s="207"/>
      <c r="D391" s="207"/>
      <c r="E391" s="207"/>
      <c r="F391" s="207"/>
      <c r="G391" s="229"/>
      <c r="H391" s="229"/>
      <c r="I391" s="229">
        <f>IF('[1]DiasPond'!AH633=0,0,IF('[1]DiasPond'!$AG$668=0,'[1]DiasPond'!AH633/COUNTIF(('[1]DiasPond'!C$668:AF$668),"&gt;0")*I$423,'[1]DiasPond'!AH633))</f>
        <v>0</v>
      </c>
      <c r="J391" s="229">
        <f>IF('[1]DiasPond'!AH735=0,0,IF('[1]DiasPond'!$AF$770=0,'[1]DiasPond'!AH735/COUNTIF(('[1]DiasPond'!C$770:AG$770),"&gt;0")*J$423,'[1]DiasPond'!AH735))</f>
        <v>0</v>
      </c>
      <c r="K391" s="229">
        <f>IF('[1]DiasPond'!AH837=0,0,IF('[1]DiasPond'!$AG$872=0,'[1]DiasPond'!AH837/COUNTIF(('[1]DiasPond'!C$872:AG$872),"&gt;0")*K$423,'[1]DiasPond'!AH837))</f>
        <v>0</v>
      </c>
      <c r="L391" s="229">
        <f>IF('[1]DiasPond'!AH939=0,0,IF('[1]DiasPond'!$AG$974=0,'[1]DiasPond'!AH939/COUNTIF(('[1]DiasPond'!C$974:AG$974),"&gt;0")*L$423,'[1]DiasPond'!AH939))</f>
        <v>0</v>
      </c>
      <c r="M391" s="229">
        <f>IF('[1]DiasPond'!AH1041=0,0,IF('[1]DiasPond'!$AF$1076=0,'[1]DiasPond'!AH1041/COUNTIF(('[1]DiasPond'!C$1076:AG$1076),"&gt;0")*M$423,'[1]DiasPond'!AH1041))</f>
        <v>0</v>
      </c>
      <c r="N391" s="229">
        <f>IF('[1]DiasPond'!AH1143=0,0,IF('[1]DiasPond'!$AG$1178=0,'[1]DiasPond'!AH1143/COUNTIF(('[1]DiasPond'!C$1178:AG$1178),"&gt;0")*M$423,'[1]DiasPond'!AH1143))</f>
        <v>0</v>
      </c>
      <c r="O391" s="201">
        <f t="shared" si="64"/>
        <v>0</v>
      </c>
    </row>
    <row r="392" spans="1:15" s="172" customFormat="1" ht="12.75" hidden="1">
      <c r="A392" s="217">
        <v>14</v>
      </c>
      <c r="B392" s="215" t="str">
        <f>$B$23</f>
        <v>Proceso 14</v>
      </c>
      <c r="C392" s="207"/>
      <c r="D392" s="207"/>
      <c r="E392" s="207"/>
      <c r="F392" s="207"/>
      <c r="G392" s="229"/>
      <c r="H392" s="229"/>
      <c r="I392" s="229">
        <f>IF('[1]DiasPond'!AH634=0,0,IF('[1]DiasPond'!$AG$668=0,'[1]DiasPond'!AH634/COUNTIF(('[1]DiasPond'!C$668:AF$668),"&gt;0")*I$423,'[1]DiasPond'!AH634))</f>
        <v>0</v>
      </c>
      <c r="J392" s="229">
        <f>IF('[1]DiasPond'!AH736=0,0,IF('[1]DiasPond'!$AF$770=0,'[1]DiasPond'!AH736/COUNTIF(('[1]DiasPond'!C$770:AG$770),"&gt;0")*J$423,'[1]DiasPond'!AH736))</f>
        <v>0</v>
      </c>
      <c r="K392" s="229">
        <f>IF('[1]DiasPond'!AH838=0,0,IF('[1]DiasPond'!$AG$872=0,'[1]DiasPond'!AH838/COUNTIF(('[1]DiasPond'!C$872:AG$872),"&gt;0")*K$423,'[1]DiasPond'!AH838))</f>
        <v>0</v>
      </c>
      <c r="L392" s="229">
        <f>IF('[1]DiasPond'!AH940=0,0,IF('[1]DiasPond'!$AG$974=0,'[1]DiasPond'!AH940/COUNTIF(('[1]DiasPond'!C$974:AG$974),"&gt;0")*L$423,'[1]DiasPond'!AH940))</f>
        <v>0</v>
      </c>
      <c r="M392" s="229">
        <f>IF('[1]DiasPond'!AH1042=0,0,IF('[1]DiasPond'!$AF$1076=0,'[1]DiasPond'!AH1042/COUNTIF(('[1]DiasPond'!C$1076:AG$1076),"&gt;0")*M$423,'[1]DiasPond'!AH1042))</f>
        <v>0</v>
      </c>
      <c r="N392" s="229">
        <f>IF('[1]DiasPond'!AH1144=0,0,IF('[1]DiasPond'!$AG$1178=0,'[1]DiasPond'!AH1144/COUNTIF(('[1]DiasPond'!C$1178:AG$1178),"&gt;0")*M$423,'[1]DiasPond'!AH1144))</f>
        <v>0</v>
      </c>
      <c r="O392" s="201">
        <f t="shared" si="64"/>
        <v>0</v>
      </c>
    </row>
    <row r="393" spans="1:15" s="172" customFormat="1" ht="12.75" hidden="1">
      <c r="A393" s="217">
        <v>15</v>
      </c>
      <c r="B393" s="215" t="str">
        <f>$B$24</f>
        <v>Proceso 15</v>
      </c>
      <c r="C393" s="207"/>
      <c r="D393" s="207"/>
      <c r="E393" s="207"/>
      <c r="F393" s="207"/>
      <c r="G393" s="229"/>
      <c r="H393" s="229"/>
      <c r="I393" s="229">
        <f>IF('[1]DiasPond'!AH635=0,0,IF('[1]DiasPond'!$AG$668=0,'[1]DiasPond'!AH635/COUNTIF(('[1]DiasPond'!C$668:AF$668),"&gt;0")*I$423,'[1]DiasPond'!AH635))</f>
        <v>0</v>
      </c>
      <c r="J393" s="229">
        <f>IF('[1]DiasPond'!AH737=0,0,IF('[1]DiasPond'!$AF$770=0,'[1]DiasPond'!AH737/COUNTIF(('[1]DiasPond'!C$770:AG$770),"&gt;0")*J$423,'[1]DiasPond'!AH737))</f>
        <v>0</v>
      </c>
      <c r="K393" s="229">
        <f>IF('[1]DiasPond'!AH839=0,0,IF('[1]DiasPond'!$AG$872=0,'[1]DiasPond'!AH839/COUNTIF(('[1]DiasPond'!C$872:AG$872),"&gt;0")*K$423,'[1]DiasPond'!AH839))</f>
        <v>0</v>
      </c>
      <c r="L393" s="229">
        <f>IF('[1]DiasPond'!AH941=0,0,IF('[1]DiasPond'!$AG$974=0,'[1]DiasPond'!AH941/COUNTIF(('[1]DiasPond'!C$974:AG$974),"&gt;0")*L$423,'[1]DiasPond'!AH941))</f>
        <v>0</v>
      </c>
      <c r="M393" s="229">
        <f>IF('[1]DiasPond'!AH1043=0,0,IF('[1]DiasPond'!$AF$1076=0,'[1]DiasPond'!AH1043/COUNTIF(('[1]DiasPond'!C$1076:AG$1076),"&gt;0")*M$423,'[1]DiasPond'!AH1043))</f>
        <v>0</v>
      </c>
      <c r="N393" s="229">
        <f>IF('[1]DiasPond'!AH1145=0,0,IF('[1]DiasPond'!$AG$1178=0,'[1]DiasPond'!AH1145/COUNTIF(('[1]DiasPond'!C$1178:AG$1178),"&gt;0")*M$423,'[1]DiasPond'!AH1145))</f>
        <v>0</v>
      </c>
      <c r="O393" s="201">
        <f t="shared" si="64"/>
        <v>0</v>
      </c>
    </row>
    <row r="394" spans="1:15" s="172" customFormat="1" ht="12.75" hidden="1">
      <c r="A394" s="217">
        <v>16</v>
      </c>
      <c r="B394" s="215" t="str">
        <f>$B$25</f>
        <v>Proceso 16</v>
      </c>
      <c r="C394" s="207"/>
      <c r="D394" s="207"/>
      <c r="E394" s="207"/>
      <c r="F394" s="207"/>
      <c r="G394" s="229"/>
      <c r="H394" s="229"/>
      <c r="I394" s="229">
        <f>IF('[1]DiasPond'!AH636=0,0,IF('[1]DiasPond'!$AG$668=0,'[1]DiasPond'!AH636/COUNTIF(('[1]DiasPond'!C$668:AF$668),"&gt;0")*I$423,'[1]DiasPond'!AH636))</f>
        <v>0</v>
      </c>
      <c r="J394" s="229">
        <f>IF('[1]DiasPond'!AH738=0,0,IF('[1]DiasPond'!$AF$770=0,'[1]DiasPond'!AH738/COUNTIF(('[1]DiasPond'!C$770:AG$770),"&gt;0")*J$423,'[1]DiasPond'!AH738))</f>
        <v>0</v>
      </c>
      <c r="K394" s="229">
        <f>IF('[1]DiasPond'!AH840=0,0,IF('[1]DiasPond'!$AG$872=0,'[1]DiasPond'!AH840/COUNTIF(('[1]DiasPond'!C$872:AG$872),"&gt;0")*K$423,'[1]DiasPond'!AH840))</f>
        <v>0</v>
      </c>
      <c r="L394" s="229">
        <f>IF('[1]DiasPond'!AH942=0,0,IF('[1]DiasPond'!$AG$974=0,'[1]DiasPond'!AH942/COUNTIF(('[1]DiasPond'!C$974:AG$974),"&gt;0")*L$423,'[1]DiasPond'!AH942))</f>
        <v>0</v>
      </c>
      <c r="M394" s="229">
        <f>IF('[1]DiasPond'!AH1044=0,0,IF('[1]DiasPond'!$AF$1076=0,'[1]DiasPond'!AH1044/COUNTIF(('[1]DiasPond'!C$1076:AG$1076),"&gt;0")*M$423,'[1]DiasPond'!AH1044))</f>
        <v>0</v>
      </c>
      <c r="N394" s="229">
        <f>IF('[1]DiasPond'!AH1146=0,0,IF('[1]DiasPond'!$AG$1178=0,'[1]DiasPond'!AH1146/COUNTIF(('[1]DiasPond'!C$1178:AG$1178),"&gt;0")*M$423,'[1]DiasPond'!AH1146))</f>
        <v>0</v>
      </c>
      <c r="O394" s="201">
        <f t="shared" si="64"/>
        <v>0</v>
      </c>
    </row>
    <row r="395" spans="1:15" s="172" customFormat="1" ht="12.75" hidden="1">
      <c r="A395" s="217">
        <v>17</v>
      </c>
      <c r="B395" s="215" t="str">
        <f>$B$26</f>
        <v>Proceso 17</v>
      </c>
      <c r="C395" s="207"/>
      <c r="D395" s="207"/>
      <c r="E395" s="207"/>
      <c r="F395" s="207"/>
      <c r="G395" s="229"/>
      <c r="H395" s="229"/>
      <c r="I395" s="229">
        <f>IF('[1]DiasPond'!AH637=0,0,IF('[1]DiasPond'!$AG$668=0,'[1]DiasPond'!AH637/COUNTIF(('[1]DiasPond'!C$668:AF$668),"&gt;0")*I$423,'[1]DiasPond'!AH637))</f>
        <v>0</v>
      </c>
      <c r="J395" s="229">
        <f>IF('[1]DiasPond'!AH739=0,0,IF('[1]DiasPond'!$AF$770=0,'[1]DiasPond'!AH739/COUNTIF(('[1]DiasPond'!C$770:AG$770),"&gt;0")*J$423,'[1]DiasPond'!AH739))</f>
        <v>0</v>
      </c>
      <c r="K395" s="229">
        <f>IF('[1]DiasPond'!AH841=0,0,IF('[1]DiasPond'!$AG$872=0,'[1]DiasPond'!AH841/COUNTIF(('[1]DiasPond'!C$872:AG$872),"&gt;0")*K$423,'[1]DiasPond'!AH841))</f>
        <v>0</v>
      </c>
      <c r="L395" s="229">
        <f>IF('[1]DiasPond'!AH943=0,0,IF('[1]DiasPond'!$AG$974=0,'[1]DiasPond'!AH943/COUNTIF(('[1]DiasPond'!C$974:AG$974),"&gt;0")*L$423,'[1]DiasPond'!AH943))</f>
        <v>0</v>
      </c>
      <c r="M395" s="229">
        <f>IF('[1]DiasPond'!AH1045=0,0,IF('[1]DiasPond'!$AF$1076=0,'[1]DiasPond'!AH1045/COUNTIF(('[1]DiasPond'!C$1076:AG$1076),"&gt;0")*M$423,'[1]DiasPond'!AH1045))</f>
        <v>0</v>
      </c>
      <c r="N395" s="229">
        <f>IF('[1]DiasPond'!AH1147=0,0,IF('[1]DiasPond'!$AG$1178=0,'[1]DiasPond'!AH1147/COUNTIF(('[1]DiasPond'!C$1178:AG$1178),"&gt;0")*M$423,'[1]DiasPond'!AH1147))</f>
        <v>0</v>
      </c>
      <c r="O395" s="201">
        <f t="shared" si="64"/>
        <v>0</v>
      </c>
    </row>
    <row r="396" spans="1:15" s="172" customFormat="1" ht="12.75" hidden="1">
      <c r="A396" s="217">
        <v>18</v>
      </c>
      <c r="B396" s="215" t="str">
        <f>$B$27</f>
        <v>Proceso 18</v>
      </c>
      <c r="C396" s="207"/>
      <c r="D396" s="207"/>
      <c r="E396" s="207"/>
      <c r="F396" s="207"/>
      <c r="G396" s="229"/>
      <c r="H396" s="229"/>
      <c r="I396" s="229">
        <f>IF('[1]DiasPond'!AH638=0,0,IF('[1]DiasPond'!$AG$668=0,'[1]DiasPond'!AH638/COUNTIF(('[1]DiasPond'!C$668:AF$668),"&gt;0")*I$423,'[1]DiasPond'!AH638))</f>
        <v>0</v>
      </c>
      <c r="J396" s="229">
        <f>IF('[1]DiasPond'!AH740=0,0,IF('[1]DiasPond'!$AF$770=0,'[1]DiasPond'!AH740/COUNTIF(('[1]DiasPond'!C$770:AG$770),"&gt;0")*J$423,'[1]DiasPond'!AH740))</f>
        <v>0</v>
      </c>
      <c r="K396" s="229">
        <f>IF('[1]DiasPond'!AH842=0,0,IF('[1]DiasPond'!$AG$872=0,'[1]DiasPond'!AH842/COUNTIF(('[1]DiasPond'!C$872:AG$872),"&gt;0")*K$423,'[1]DiasPond'!AH842))</f>
        <v>0</v>
      </c>
      <c r="L396" s="229">
        <f>IF('[1]DiasPond'!AH944=0,0,IF('[1]DiasPond'!$AG$974=0,'[1]DiasPond'!AH944/COUNTIF(('[1]DiasPond'!C$974:AG$974),"&gt;0")*L$423,'[1]DiasPond'!AH944))</f>
        <v>0</v>
      </c>
      <c r="M396" s="229">
        <f>IF('[1]DiasPond'!AH1046=0,0,IF('[1]DiasPond'!$AF$1076=0,'[1]DiasPond'!AH1046/COUNTIF(('[1]DiasPond'!C$1076:AG$1076),"&gt;0")*M$423,'[1]DiasPond'!AH1046))</f>
        <v>0</v>
      </c>
      <c r="N396" s="229">
        <f>IF('[1]DiasPond'!AH1148=0,0,IF('[1]DiasPond'!$AG$1178=0,'[1]DiasPond'!AH1148/COUNTIF(('[1]DiasPond'!C$1178:AG$1178),"&gt;0")*M$423,'[1]DiasPond'!AH1148))</f>
        <v>0</v>
      </c>
      <c r="O396" s="201">
        <f t="shared" si="64"/>
        <v>0</v>
      </c>
    </row>
    <row r="397" spans="1:15" s="172" customFormat="1" ht="12.75" hidden="1">
      <c r="A397" s="217">
        <v>19</v>
      </c>
      <c r="B397" s="215" t="str">
        <f>$B$28</f>
        <v>Proceso 19</v>
      </c>
      <c r="C397" s="207"/>
      <c r="D397" s="207"/>
      <c r="E397" s="207"/>
      <c r="F397" s="207"/>
      <c r="G397" s="229"/>
      <c r="H397" s="229"/>
      <c r="I397" s="229">
        <f>IF('[1]DiasPond'!AH639=0,0,IF('[1]DiasPond'!$AG$668=0,'[1]DiasPond'!AH639/COUNTIF(('[1]DiasPond'!C$668:AF$668),"&gt;0")*I$423,'[1]DiasPond'!AH639))</f>
        <v>0</v>
      </c>
      <c r="J397" s="229">
        <f>IF('[1]DiasPond'!AH741=0,0,IF('[1]DiasPond'!$AF$770=0,'[1]DiasPond'!AH741/COUNTIF(('[1]DiasPond'!C$770:AG$770),"&gt;0")*J$423,'[1]DiasPond'!AH741))</f>
        <v>0</v>
      </c>
      <c r="K397" s="229">
        <f>IF('[1]DiasPond'!AH843=0,0,IF('[1]DiasPond'!$AG$872=0,'[1]DiasPond'!AH843/COUNTIF(('[1]DiasPond'!C$872:AG$872),"&gt;0")*K$423,'[1]DiasPond'!AH843))</f>
        <v>0</v>
      </c>
      <c r="L397" s="229">
        <f>IF('[1]DiasPond'!AH945=0,0,IF('[1]DiasPond'!$AG$974=0,'[1]DiasPond'!AH945/COUNTIF(('[1]DiasPond'!C$974:AG$974),"&gt;0")*L$423,'[1]DiasPond'!AH945))</f>
        <v>0</v>
      </c>
      <c r="M397" s="229">
        <f>IF('[1]DiasPond'!AH1047=0,0,IF('[1]DiasPond'!$AF$1076=0,'[1]DiasPond'!AH1047/COUNTIF(('[1]DiasPond'!C$1076:AG$1076),"&gt;0")*M$423,'[1]DiasPond'!AH1047))</f>
        <v>0</v>
      </c>
      <c r="N397" s="229">
        <f>IF('[1]DiasPond'!AH1149=0,0,IF('[1]DiasPond'!$AG$1178=0,'[1]DiasPond'!AH1149/COUNTIF(('[1]DiasPond'!C$1178:AG$1178),"&gt;0")*M$423,'[1]DiasPond'!AH1149))</f>
        <v>0</v>
      </c>
      <c r="O397" s="201">
        <f t="shared" si="64"/>
        <v>0</v>
      </c>
    </row>
    <row r="398" spans="1:15" s="172" customFormat="1" ht="12.75" hidden="1">
      <c r="A398" s="217">
        <v>20</v>
      </c>
      <c r="B398" s="215" t="str">
        <f>$B$29</f>
        <v>Proceso 20</v>
      </c>
      <c r="C398" s="207"/>
      <c r="D398" s="207"/>
      <c r="E398" s="207"/>
      <c r="F398" s="207"/>
      <c r="G398" s="229"/>
      <c r="H398" s="229"/>
      <c r="I398" s="229">
        <f>IF('[1]DiasPond'!AH640=0,0,IF('[1]DiasPond'!$AG$668=0,'[1]DiasPond'!AH640/COUNTIF(('[1]DiasPond'!C$668:AF$668),"&gt;0")*I$423,'[1]DiasPond'!AH640))</f>
        <v>0</v>
      </c>
      <c r="J398" s="229">
        <f>IF('[1]DiasPond'!AH742=0,0,IF('[1]DiasPond'!$AF$770=0,'[1]DiasPond'!AH742/COUNTIF(('[1]DiasPond'!C$770:AG$770),"&gt;0")*J$423,'[1]DiasPond'!AH742))</f>
        <v>0</v>
      </c>
      <c r="K398" s="229">
        <f>IF('[1]DiasPond'!AH844=0,0,IF('[1]DiasPond'!$AG$872=0,'[1]DiasPond'!AH844/COUNTIF(('[1]DiasPond'!C$872:AG$872),"&gt;0")*K$423,'[1]DiasPond'!AH844))</f>
        <v>0</v>
      </c>
      <c r="L398" s="229">
        <f>IF('[1]DiasPond'!AH946=0,0,IF('[1]DiasPond'!$AG$974=0,'[1]DiasPond'!AH946/COUNTIF(('[1]DiasPond'!C$974:AG$974),"&gt;0")*L$423,'[1]DiasPond'!AH946))</f>
        <v>0</v>
      </c>
      <c r="M398" s="229">
        <f>IF('[1]DiasPond'!AH1048=0,0,IF('[1]DiasPond'!$AF$1076=0,'[1]DiasPond'!AH1048/COUNTIF(('[1]DiasPond'!C$1076:AG$1076),"&gt;0")*M$423,'[1]DiasPond'!AH1048))</f>
        <v>0</v>
      </c>
      <c r="N398" s="229">
        <f>IF('[1]DiasPond'!AH1150=0,0,IF('[1]DiasPond'!$AG$1178=0,'[1]DiasPond'!AH1150/COUNTIF(('[1]DiasPond'!C$1178:AG$1178),"&gt;0")*M$423,'[1]DiasPond'!AH1150))</f>
        <v>0</v>
      </c>
      <c r="O398" s="201">
        <f t="shared" si="64"/>
        <v>0</v>
      </c>
    </row>
    <row r="399" spans="1:15" s="172" customFormat="1" ht="12.75" hidden="1">
      <c r="A399" s="217">
        <v>21</v>
      </c>
      <c r="B399" s="215" t="str">
        <f>$B$30</f>
        <v>Proceso 21</v>
      </c>
      <c r="C399" s="207"/>
      <c r="D399" s="207"/>
      <c r="E399" s="207"/>
      <c r="F399" s="207"/>
      <c r="G399" s="229"/>
      <c r="H399" s="229"/>
      <c r="I399" s="229">
        <f>IF('[1]DiasPond'!AH641=0,0,IF('[1]DiasPond'!$AG$668=0,'[1]DiasPond'!AH641/COUNTIF(('[1]DiasPond'!C$668:AF$668),"&gt;0")*I$423,'[1]DiasPond'!AH641))</f>
        <v>0</v>
      </c>
      <c r="J399" s="229">
        <f>IF('[1]DiasPond'!AH743=0,0,IF('[1]DiasPond'!$AF$770=0,'[1]DiasPond'!AH743/COUNTIF(('[1]DiasPond'!C$770:AG$770),"&gt;0")*J$423,'[1]DiasPond'!AH743))</f>
        <v>0</v>
      </c>
      <c r="K399" s="229">
        <f>IF('[1]DiasPond'!AH845=0,0,IF('[1]DiasPond'!$AG$872=0,'[1]DiasPond'!AH845/COUNTIF(('[1]DiasPond'!C$872:AG$872),"&gt;0")*K$423,'[1]DiasPond'!AH845))</f>
        <v>0</v>
      </c>
      <c r="L399" s="229">
        <f>IF('[1]DiasPond'!AH947=0,0,IF('[1]DiasPond'!$AG$974=0,'[1]DiasPond'!AH947/COUNTIF(('[1]DiasPond'!C$974:AG$974),"&gt;0")*L$423,'[1]DiasPond'!AH947))</f>
        <v>0</v>
      </c>
      <c r="M399" s="229">
        <f>IF('[1]DiasPond'!AH1049=0,0,IF('[1]DiasPond'!$AF$1076=0,'[1]DiasPond'!AH1049/COUNTIF(('[1]DiasPond'!C$1076:AG$1076),"&gt;0")*M$423,'[1]DiasPond'!AH1049))</f>
        <v>0</v>
      </c>
      <c r="N399" s="229">
        <f>IF('[1]DiasPond'!AH1151=0,0,IF('[1]DiasPond'!$AG$1178=0,'[1]DiasPond'!AH1151/COUNTIF(('[1]DiasPond'!C$1178:AG$1178),"&gt;0")*M$423,'[1]DiasPond'!AH1151))</f>
        <v>0</v>
      </c>
      <c r="O399" s="201">
        <f t="shared" si="64"/>
        <v>0</v>
      </c>
    </row>
    <row r="400" spans="1:15" s="172" customFormat="1" ht="12.75" hidden="1">
      <c r="A400" s="217">
        <v>22</v>
      </c>
      <c r="B400" s="215" t="str">
        <f>$B$31</f>
        <v>Proceso 22</v>
      </c>
      <c r="C400" s="207"/>
      <c r="D400" s="207"/>
      <c r="E400" s="207"/>
      <c r="F400" s="207"/>
      <c r="G400" s="229"/>
      <c r="H400" s="229"/>
      <c r="I400" s="229">
        <f>IF('[1]DiasPond'!AH642=0,0,IF('[1]DiasPond'!$AG$668=0,'[1]DiasPond'!AH642/COUNTIF(('[1]DiasPond'!C$668:AF$668),"&gt;0")*I$423,'[1]DiasPond'!AH642))</f>
        <v>0</v>
      </c>
      <c r="J400" s="229">
        <f>IF('[1]DiasPond'!AH744=0,0,IF('[1]DiasPond'!$AF$770=0,'[1]DiasPond'!AH744/COUNTIF(('[1]DiasPond'!C$770:AG$770),"&gt;0")*J$423,'[1]DiasPond'!AH744))</f>
        <v>0</v>
      </c>
      <c r="K400" s="229">
        <f>IF('[1]DiasPond'!AH846=0,0,IF('[1]DiasPond'!$AG$872=0,'[1]DiasPond'!AH846/COUNTIF(('[1]DiasPond'!C$872:AG$872),"&gt;0")*K$423,'[1]DiasPond'!AH846))</f>
        <v>0</v>
      </c>
      <c r="L400" s="229">
        <f>IF('[1]DiasPond'!AH948=0,0,IF('[1]DiasPond'!$AG$974=0,'[1]DiasPond'!AH948/COUNTIF(('[1]DiasPond'!C$974:AG$974),"&gt;0")*L$423,'[1]DiasPond'!AH948))</f>
        <v>0</v>
      </c>
      <c r="M400" s="229">
        <f>IF('[1]DiasPond'!AH1050=0,0,IF('[1]DiasPond'!$AF$1076=0,'[1]DiasPond'!AH1050/COUNTIF(('[1]DiasPond'!C$1076:AG$1076),"&gt;0")*M$423,'[1]DiasPond'!AH1050))</f>
        <v>0</v>
      </c>
      <c r="N400" s="229">
        <f>IF('[1]DiasPond'!AH1152=0,0,IF('[1]DiasPond'!$AG$1178=0,'[1]DiasPond'!AH1152/COUNTIF(('[1]DiasPond'!C$1178:AG$1178),"&gt;0")*M$423,'[1]DiasPond'!AH1152))</f>
        <v>0</v>
      </c>
      <c r="O400" s="201">
        <f t="shared" si="64"/>
        <v>0</v>
      </c>
    </row>
    <row r="401" spans="1:15" s="172" customFormat="1" ht="12.75" hidden="1">
      <c r="A401" s="217">
        <v>23</v>
      </c>
      <c r="B401" s="215" t="str">
        <f>$B$32</f>
        <v>Proceso 23</v>
      </c>
      <c r="C401" s="207"/>
      <c r="D401" s="207"/>
      <c r="E401" s="207"/>
      <c r="F401" s="207"/>
      <c r="G401" s="229"/>
      <c r="H401" s="229"/>
      <c r="I401" s="229">
        <f>IF('[1]DiasPond'!AH643=0,0,IF('[1]DiasPond'!$AG$668=0,'[1]DiasPond'!AH643/COUNTIF(('[1]DiasPond'!C$668:AF$668),"&gt;0")*I$423,'[1]DiasPond'!AH643))</f>
        <v>0</v>
      </c>
      <c r="J401" s="229">
        <f>IF('[1]DiasPond'!AH745=0,0,IF('[1]DiasPond'!$AF$770=0,'[1]DiasPond'!AH745/COUNTIF(('[1]DiasPond'!C$770:AG$770),"&gt;0")*J$423,'[1]DiasPond'!AH745))</f>
        <v>0</v>
      </c>
      <c r="K401" s="229">
        <f>IF('[1]DiasPond'!AH847=0,0,IF('[1]DiasPond'!$AG$872=0,'[1]DiasPond'!AH847/COUNTIF(('[1]DiasPond'!C$872:AG$872),"&gt;0")*K$423,'[1]DiasPond'!AH847))</f>
        <v>0</v>
      </c>
      <c r="L401" s="229">
        <f>IF('[1]DiasPond'!AH949=0,0,IF('[1]DiasPond'!$AG$974=0,'[1]DiasPond'!AH949/COUNTIF(('[1]DiasPond'!C$974:AG$974),"&gt;0")*L$423,'[1]DiasPond'!AH949))</f>
        <v>0</v>
      </c>
      <c r="M401" s="229">
        <f>IF('[1]DiasPond'!AH1051=0,0,IF('[1]DiasPond'!$AF$1076=0,'[1]DiasPond'!AH1051/COUNTIF(('[1]DiasPond'!C$1076:AG$1076),"&gt;0")*M$423,'[1]DiasPond'!AH1051))</f>
        <v>0</v>
      </c>
      <c r="N401" s="229">
        <f>IF('[1]DiasPond'!AH1153=0,0,IF('[1]DiasPond'!$AG$1178=0,'[1]DiasPond'!AH1153/COUNTIF(('[1]DiasPond'!C$1178:AG$1178),"&gt;0")*M$423,'[1]DiasPond'!AH1153))</f>
        <v>0</v>
      </c>
      <c r="O401" s="201">
        <f t="shared" si="64"/>
        <v>0</v>
      </c>
    </row>
    <row r="402" spans="1:15" s="172" customFormat="1" ht="12.75" hidden="1">
      <c r="A402" s="217">
        <v>24</v>
      </c>
      <c r="B402" s="215" t="str">
        <f>$B$33</f>
        <v>Proceso 24</v>
      </c>
      <c r="C402" s="207"/>
      <c r="D402" s="207"/>
      <c r="E402" s="207"/>
      <c r="F402" s="207"/>
      <c r="G402" s="229"/>
      <c r="H402" s="229"/>
      <c r="I402" s="229">
        <f>IF('[1]DiasPond'!AH644=0,0,IF('[1]DiasPond'!$AG$668=0,'[1]DiasPond'!AH644/COUNTIF(('[1]DiasPond'!C$668:AF$668),"&gt;0")*I$423,'[1]DiasPond'!AH644))</f>
        <v>0</v>
      </c>
      <c r="J402" s="229">
        <f>IF('[1]DiasPond'!AH746=0,0,IF('[1]DiasPond'!$AF$770=0,'[1]DiasPond'!AH746/COUNTIF(('[1]DiasPond'!C$770:AG$770),"&gt;0")*J$423,'[1]DiasPond'!AH746))</f>
        <v>0</v>
      </c>
      <c r="K402" s="229">
        <f>IF('[1]DiasPond'!AH848=0,0,IF('[1]DiasPond'!$AG$872=0,'[1]DiasPond'!AH848/COUNTIF(('[1]DiasPond'!C$872:AG$872),"&gt;0")*K$423,'[1]DiasPond'!AH848))</f>
        <v>0</v>
      </c>
      <c r="L402" s="229">
        <f>IF('[1]DiasPond'!AH950=0,0,IF('[1]DiasPond'!$AG$974=0,'[1]DiasPond'!AH950/COUNTIF(('[1]DiasPond'!C$974:AG$974),"&gt;0")*L$423,'[1]DiasPond'!AH950))</f>
        <v>0</v>
      </c>
      <c r="M402" s="229">
        <f>IF('[1]DiasPond'!AH1052=0,0,IF('[1]DiasPond'!$AF$1076=0,'[1]DiasPond'!AH1052/COUNTIF(('[1]DiasPond'!C$1076:AG$1076),"&gt;0")*M$423,'[1]DiasPond'!AH1052))</f>
        <v>0</v>
      </c>
      <c r="N402" s="229">
        <f>IF('[1]DiasPond'!AH1154=0,0,IF('[1]DiasPond'!$AG$1178=0,'[1]DiasPond'!AH1154/COUNTIF(('[1]DiasPond'!C$1178:AG$1178),"&gt;0")*M$423,'[1]DiasPond'!AH1154))</f>
        <v>0</v>
      </c>
      <c r="O402" s="201">
        <f t="shared" si="64"/>
        <v>0</v>
      </c>
    </row>
    <row r="403" spans="1:15" s="172" customFormat="1" ht="12.75" hidden="1">
      <c r="A403" s="217">
        <v>25</v>
      </c>
      <c r="B403" s="215" t="str">
        <f>$B$34</f>
        <v>Compresor Variador</v>
      </c>
      <c r="C403" s="207"/>
      <c r="D403" s="207"/>
      <c r="E403" s="207"/>
      <c r="F403" s="207"/>
      <c r="G403" s="229"/>
      <c r="H403" s="229"/>
      <c r="I403" s="229">
        <f>IF('[1]DiasPond'!AH645=0,0,IF('[1]DiasPond'!$AG$668=0,'[1]DiasPond'!AH645/COUNTIF(('[1]DiasPond'!C$668:AF$668),"&gt;0")*I$423,'[1]DiasPond'!AH645))</f>
        <v>0</v>
      </c>
      <c r="J403" s="229">
        <f>IF('[1]DiasPond'!AH747=0,0,IF('[1]DiasPond'!$AF$770=0,'[1]DiasPond'!AH747/COUNTIF(('[1]DiasPond'!C$770:AG$770),"&gt;0")*J$423,'[1]DiasPond'!AH747))</f>
        <v>0</v>
      </c>
      <c r="K403" s="229">
        <f>IF('[1]DiasPond'!AH849=0,0,IF('[1]DiasPond'!$AG$872=0,'[1]DiasPond'!AH849/COUNTIF(('[1]DiasPond'!C$872:AG$872),"&gt;0")*K$423,'[1]DiasPond'!AH849))</f>
        <v>0</v>
      </c>
      <c r="L403" s="229">
        <f>IF('[1]DiasPond'!AH951=0,0,IF('[1]DiasPond'!$AG$974=0,'[1]DiasPond'!AH951/COUNTIF(('[1]DiasPond'!C$974:AG$974),"&gt;0")*L$423,'[1]DiasPond'!AH951))</f>
        <v>0</v>
      </c>
      <c r="M403" s="229">
        <f>IF('[1]DiasPond'!AH1053=0,0,IF('[1]DiasPond'!$AF$1076=0,'[1]DiasPond'!AH1053/COUNTIF(('[1]DiasPond'!C$1076:AG$1076),"&gt;0")*M$423,'[1]DiasPond'!AH1053))</f>
        <v>0</v>
      </c>
      <c r="N403" s="229">
        <f>IF('[1]DiasPond'!AH1155=0,0,IF('[1]DiasPond'!$AG$1178=0,'[1]DiasPond'!AH1155/COUNTIF(('[1]DiasPond'!C$1178:AG$1178),"&gt;0")*M$423,'[1]DiasPond'!AH1155))</f>
        <v>0</v>
      </c>
      <c r="O403" s="201">
        <f t="shared" si="64"/>
        <v>0</v>
      </c>
    </row>
    <row r="404" spans="1:15" s="172" customFormat="1" ht="12.75" hidden="1">
      <c r="A404" s="217">
        <v>26</v>
      </c>
      <c r="B404" s="215" t="str">
        <f>$B$35</f>
        <v>kW Compresor Variador</v>
      </c>
      <c r="C404" s="207"/>
      <c r="D404" s="207"/>
      <c r="E404" s="207"/>
      <c r="F404" s="207"/>
      <c r="G404" s="229"/>
      <c r="H404" s="229"/>
      <c r="I404" s="229">
        <f>IF('[1]DiasPond'!AH646=0,0,IF('[1]DiasPond'!$AG$668=0,'[1]DiasPond'!AH646/COUNTIF(('[1]DiasPond'!C$668:AF$668),"&gt;0")*I$423,'[1]DiasPond'!AH646))</f>
        <v>0</v>
      </c>
      <c r="J404" s="229">
        <f>IF('[1]DiasPond'!AH748=0,0,IF('[1]DiasPond'!$AF$770=0,'[1]DiasPond'!AH748/COUNTIF(('[1]DiasPond'!C$770:AG$770),"&gt;0")*J$423,'[1]DiasPond'!AH748))</f>
        <v>0</v>
      </c>
      <c r="K404" s="229">
        <f>IF('[1]DiasPond'!AH850=0,0,IF('[1]DiasPond'!$AG$872=0,'[1]DiasPond'!AH850/COUNTIF(('[1]DiasPond'!C$872:AG$872),"&gt;0")*K$423,'[1]DiasPond'!AH850))</f>
        <v>0</v>
      </c>
      <c r="L404" s="229">
        <f>IF('[1]DiasPond'!AH952=0,0,IF('[1]DiasPond'!$AG$974=0,'[1]DiasPond'!AH952/COUNTIF(('[1]DiasPond'!C$974:AG$974),"&gt;0")*L$423,'[1]DiasPond'!AH952))</f>
        <v>0</v>
      </c>
      <c r="M404" s="229">
        <f>IF('[1]DiasPond'!AH1054=0,0,IF('[1]DiasPond'!$AF$1076=0,'[1]DiasPond'!AH1054/COUNTIF(('[1]DiasPond'!C$1076:AG$1076),"&gt;0")*M$423,'[1]DiasPond'!AH1054))</f>
        <v>0</v>
      </c>
      <c r="N404" s="229">
        <f>IF('[1]DiasPond'!AH1156=0,0,IF('[1]DiasPond'!$AG$1178=0,'[1]DiasPond'!AH1156/COUNTIF(('[1]DiasPond'!C$1178:AG$1178),"&gt;0")*M$423,'[1]DiasPond'!AH1156))</f>
        <v>0</v>
      </c>
      <c r="O404" s="201">
        <f t="shared" si="64"/>
        <v>0</v>
      </c>
    </row>
    <row r="405" spans="1:15" s="172" customFormat="1" ht="12.75" hidden="1">
      <c r="A405" s="217">
        <v>27</v>
      </c>
      <c r="B405" s="215" t="str">
        <f>$B$36</f>
        <v>Energía Compresores</v>
      </c>
      <c r="C405" s="207"/>
      <c r="D405" s="207"/>
      <c r="E405" s="207"/>
      <c r="F405" s="207"/>
      <c r="G405" s="229"/>
      <c r="H405" s="229"/>
      <c r="I405" s="229">
        <f>IF('[1]DiasPond'!AH647=0,0,IF('[1]DiasPond'!$AG$668=0,'[1]DiasPond'!AH647/COUNTIF(('[1]DiasPond'!C$668:AF$668),"&gt;0")*I$423,'[1]DiasPond'!AH647))</f>
        <v>0</v>
      </c>
      <c r="J405" s="229">
        <f>IF('[1]DiasPond'!AH749=0,0,IF('[1]DiasPond'!$AF$770=0,'[1]DiasPond'!AH749/COUNTIF(('[1]DiasPond'!C$770:AG$770),"&gt;0")*J$423,'[1]DiasPond'!AH749))</f>
        <v>0</v>
      </c>
      <c r="K405" s="229">
        <f>IF('[1]DiasPond'!AH851=0,0,IF('[1]DiasPond'!$AG$872=0,'[1]DiasPond'!AH851/COUNTIF(('[1]DiasPond'!C$872:AG$872),"&gt;0")*K$423,'[1]DiasPond'!AH851))</f>
        <v>0</v>
      </c>
      <c r="L405" s="229">
        <f>IF('[1]DiasPond'!AH953=0,0,IF('[1]DiasPond'!$AG$974=0,'[1]DiasPond'!AH953/COUNTIF(('[1]DiasPond'!C$974:AG$974),"&gt;0")*L$423,'[1]DiasPond'!AH953))</f>
        <v>0</v>
      </c>
      <c r="M405" s="229">
        <f>IF('[1]DiasPond'!AH1055=0,0,IF('[1]DiasPond'!$AF$1076=0,'[1]DiasPond'!AH1055/COUNTIF(('[1]DiasPond'!C$1076:AG$1076),"&gt;0")*M$423,'[1]DiasPond'!AH1055))</f>
        <v>0</v>
      </c>
      <c r="N405" s="229">
        <f>IF('[1]DiasPond'!AH1157=0,0,IF('[1]DiasPond'!$AG$1178=0,'[1]DiasPond'!AH1157/COUNTIF(('[1]DiasPond'!C$1178:AG$1178),"&gt;0")*M$423,'[1]DiasPond'!AH1157))</f>
        <v>0</v>
      </c>
      <c r="O405" s="201">
        <f t="shared" si="64"/>
        <v>0</v>
      </c>
    </row>
    <row r="406" spans="1:15" s="172" customFormat="1" ht="12.75" hidden="1">
      <c r="A406" s="217">
        <v>28</v>
      </c>
      <c r="B406" s="215" t="str">
        <f>$B$37</f>
        <v>Gas</v>
      </c>
      <c r="C406" s="229">
        <f aca="true" t="shared" si="65" ref="C406:N406">C392+(C397*$G$564)+(C398*$G$565)+(C399*$G$566)</f>
        <v>0</v>
      </c>
      <c r="D406" s="229">
        <f t="shared" si="65"/>
        <v>0</v>
      </c>
      <c r="E406" s="229">
        <f t="shared" si="65"/>
        <v>0</v>
      </c>
      <c r="F406" s="229">
        <f t="shared" si="65"/>
        <v>0</v>
      </c>
      <c r="G406" s="229">
        <f t="shared" si="65"/>
        <v>0</v>
      </c>
      <c r="H406" s="229">
        <f t="shared" si="65"/>
        <v>0</v>
      </c>
      <c r="I406" s="229">
        <f t="shared" si="65"/>
        <v>0</v>
      </c>
      <c r="J406" s="229">
        <f t="shared" si="65"/>
        <v>0</v>
      </c>
      <c r="K406" s="229">
        <f t="shared" si="65"/>
        <v>0</v>
      </c>
      <c r="L406" s="229">
        <f t="shared" si="65"/>
        <v>0</v>
      </c>
      <c r="M406" s="229">
        <f t="shared" si="65"/>
        <v>0</v>
      </c>
      <c r="N406" s="229">
        <f t="shared" si="65"/>
        <v>0</v>
      </c>
      <c r="O406" s="201">
        <f t="shared" si="64"/>
        <v>0</v>
      </c>
    </row>
    <row r="407" spans="1:15" s="172" customFormat="1" ht="12.75" hidden="1">
      <c r="A407" s="217"/>
      <c r="B407" s="215" t="str">
        <f>$B$38</f>
        <v>Compresor 6  Rodando</v>
      </c>
      <c r="C407" s="207">
        <f>IF('[1]DiasPond'!AH37=0,0,IF('[1]DiasPond'!$AF$56=0,'[1]DiasPond'!AH37/COUNTIF(('[1]DiasPond'!C$56:AG$56),"&gt;0")*C$423,'[1]DiasPond'!AH37))</f>
        <v>0</v>
      </c>
      <c r="D407" s="207">
        <f>IF('[1]DiasPond'!AH139=0,0,IF('[1]DiasPond'!$AG$158=0,'[1]DiasPond'!AH139/COUNTIF(('[1]DiasPond'!C$158:AG$158),"&gt;0")*D$423,'[1]DiasPond'!AH139))</f>
        <v>0</v>
      </c>
      <c r="E407" s="207">
        <f>IF('[1]DiasPond'!AH241=0,0,IF('[1]DiasPond'!$AG$260=0,'[1]DiasPond'!AH241/COUNTIF(('[1]DiasPond'!C$260:AG$260),"&gt;0")*E$423,'[1]DiasPond'!AH241))</f>
        <v>0</v>
      </c>
      <c r="F407" s="207">
        <f>IF('[1]DiasPond'!AH343=0,0,IF('[1]DiasPond'!$AD$362=0,'[1]DiasPond'!AH343/COUNTIF(('[1]DiasPond'!C$362:AC$362),"&gt;0")*F$423,'[1]DiasPond'!AH343))</f>
        <v>0</v>
      </c>
      <c r="G407" s="229">
        <f>IF('[1]DiasPond'!AH445=0,0,IF('[1]DiasPond'!$AG$464=0,'[1]DiasPond'!AH445/COUNTIF(('[1]DiasPond'!C$464:AG$464),"&gt;0")*G$423,'[1]DiasPond'!AH445))</f>
        <v>0</v>
      </c>
      <c r="H407" s="229">
        <f>IF('[1]DiasPond'!AH547=0,0,IF('[1]DiasPond'!$AF$566=0,'[1]DiasPond'!AH547/COUNTIF(('[1]DiasPond'!C$566:AG$566),"&gt;0")*H$423,'[1]DiasPond'!AH547))</f>
        <v>0</v>
      </c>
      <c r="I407" s="229">
        <f>IF('[1]DiasPond'!AH649=0,0,IF('[1]DiasPond'!$AG$668=0,'[1]DiasPond'!AH649/COUNTIF(('[1]DiasPond'!C$668:AF$668),"&gt;0")*I$423,'[1]DiasPond'!AH649))</f>
        <v>0</v>
      </c>
      <c r="J407" s="229">
        <f>IF('[1]DiasPond'!AH751=0,0,IF('[1]DiasPond'!$AF$770=0,'[1]DiasPond'!AH751/COUNTIF(('[1]DiasPond'!C$770:AG$770),"&gt;0")*J$423,'[1]DiasPond'!AH751))</f>
        <v>0</v>
      </c>
      <c r="K407" s="229">
        <f>IF('[1]DiasPond'!AH853=0,0,IF('[1]DiasPond'!$AG$872=0,'[1]DiasPond'!AH853/COUNTIF(('[1]DiasPond'!C$872:AG$872),"&gt;0")*K$423,'[1]DiasPond'!AH853))</f>
        <v>0</v>
      </c>
      <c r="L407" s="229">
        <f>IF('[1]DiasPond'!AH955=0,0,IF('[1]DiasPond'!$AG$974=0,'[1]DiasPond'!AH955/COUNTIF(('[1]DiasPond'!C$974:AG$974),"&gt;0")*L$423,'[1]DiasPond'!AH955))</f>
        <v>0</v>
      </c>
      <c r="M407" s="229">
        <f>IF('[1]DiasPond'!AH1057=0,0,IF('[1]DiasPond'!$AF$1076=0,'[1]DiasPond'!AH1057/COUNTIF(('[1]DiasPond'!C$1076:AG$1076),"&gt;0")*M$423,'[1]DiasPond'!AH1057))</f>
        <v>0</v>
      </c>
      <c r="N407" s="229">
        <f>IF('[1]DiasPond'!AH1159=0,0,IF('[1]DiasPond'!$AG$1178=0,'[1]DiasPond'!AH1159/COUNTIF(('[1]DiasPond'!C$1178:AG$1178),"&gt;0")*M$423,'[1]DiasPond'!AH1159))</f>
        <v>0</v>
      </c>
      <c r="O407" s="201">
        <f t="shared" si="64"/>
        <v>0</v>
      </c>
    </row>
    <row r="408" spans="1:15" s="172" customFormat="1" ht="12.75" hidden="1">
      <c r="A408" s="217">
        <v>30</v>
      </c>
      <c r="B408" s="215" t="str">
        <f>$B$39</f>
        <v>Compresor 6  Carga</v>
      </c>
      <c r="C408" s="207">
        <f>IF('[1]DiasPond'!AH38=0,0,IF('[1]DiasPond'!$AF$56=0,'[1]DiasPond'!AH38/COUNTIF(('[1]DiasPond'!C$56:AG$56),"&gt;0")*C$423,'[1]DiasPond'!AH38))</f>
        <v>0</v>
      </c>
      <c r="D408" s="207">
        <f>IF('[1]DiasPond'!AH140=0,0,IF('[1]DiasPond'!$AG$158=0,'[1]DiasPond'!AH140/COUNTIF(('[1]DiasPond'!C$158:AG$158),"&gt;0")*D$423,'[1]DiasPond'!AH140))</f>
        <v>0</v>
      </c>
      <c r="E408" s="207">
        <f>IF('[1]DiasPond'!AH242=0,0,IF('[1]DiasPond'!$AG$260=0,'[1]DiasPond'!AH242/COUNTIF(('[1]DiasPond'!C$260:AG$260),"&gt;0")*E$423,'[1]DiasPond'!AH242))</f>
        <v>0</v>
      </c>
      <c r="F408" s="207">
        <f>IF('[1]DiasPond'!AH344=0,0,IF('[1]DiasPond'!$AD$362=0,'[1]DiasPond'!AH344/COUNTIF(('[1]DiasPond'!C$362:AC$362),"&gt;0")*F$423,'[1]DiasPond'!AH344))</f>
        <v>0</v>
      </c>
      <c r="G408" s="229">
        <f>IF('[1]DiasPond'!AH446=0,0,IF('[1]DiasPond'!$AG$464=0,'[1]DiasPond'!AH446/COUNTIF(('[1]DiasPond'!C$464:AG$464),"&gt;0")*G$423,'[1]DiasPond'!AH446))</f>
        <v>0</v>
      </c>
      <c r="H408" s="229">
        <f>IF('[1]DiasPond'!AH548=0,0,IF('[1]DiasPond'!$AF$566=0,'[1]DiasPond'!AH548/COUNTIF(('[1]DiasPond'!C$566:AG$566),"&gt;0")*H$423,'[1]DiasPond'!AH548))</f>
        <v>0</v>
      </c>
      <c r="I408" s="229">
        <f>IF('[1]DiasPond'!AH650=0,0,IF('[1]DiasPond'!$AG$668=0,'[1]DiasPond'!AH650/COUNTIF(('[1]DiasPond'!C$668:AF$668),"&gt;0")*I$423,'[1]DiasPond'!AH650))</f>
        <v>0</v>
      </c>
      <c r="J408" s="229">
        <f>IF('[1]DiasPond'!AH752=0,0,IF('[1]DiasPond'!$AF$770=0,'[1]DiasPond'!AH752/COUNTIF(('[1]DiasPond'!C$770:AG$770),"&gt;0")*J$423,'[1]DiasPond'!AH752))</f>
        <v>0</v>
      </c>
      <c r="K408" s="229">
        <f>IF('[1]DiasPond'!AH854=0,0,IF('[1]DiasPond'!$AG$872=0,'[1]DiasPond'!AH854/COUNTIF(('[1]DiasPond'!C$872:AG$872),"&gt;0")*K$423,'[1]DiasPond'!AH854))</f>
        <v>0</v>
      </c>
      <c r="L408" s="229">
        <f>IF('[1]DiasPond'!AH956=0,0,IF('[1]DiasPond'!$AG$974=0,'[1]DiasPond'!AH956/COUNTIF(('[1]DiasPond'!C$974:AG$974),"&gt;0")*L$423,'[1]DiasPond'!AH956))</f>
        <v>0</v>
      </c>
      <c r="M408" s="229">
        <f>IF('[1]DiasPond'!AH1058=0,0,IF('[1]DiasPond'!$AF$1076=0,'[1]DiasPond'!AH1058/COUNTIF(('[1]DiasPond'!C$1076:AG$1076),"&gt;0")*M$423,'[1]DiasPond'!AH1058))</f>
        <v>0</v>
      </c>
      <c r="N408" s="229">
        <f>IF('[1]DiasPond'!AH1160=0,0,IF('[1]DiasPond'!$AG$1178=0,'[1]DiasPond'!AH1160/COUNTIF(('[1]DiasPond'!C$1178:AG$1178),"&gt;0")*M$423,'[1]DiasPond'!AH1160))</f>
        <v>0</v>
      </c>
      <c r="O408" s="201">
        <f t="shared" si="64"/>
        <v>0</v>
      </c>
    </row>
    <row r="409" spans="1:15" s="172" customFormat="1" ht="12.75" hidden="1">
      <c r="A409" s="217"/>
      <c r="B409" s="215" t="str">
        <f>$B$40</f>
        <v>Compresor 5  Rodando</v>
      </c>
      <c r="C409" s="207">
        <f>IF('[1]DiasPond'!AH39=0,0,IF('[1]DiasPond'!$AF$56=0,'[1]DiasPond'!AH39/COUNTIF(('[1]DiasPond'!C$56:AG$56),"&gt;0")*C$423,'[1]DiasPond'!AH39))</f>
        <v>0</v>
      </c>
      <c r="D409" s="207">
        <f>IF('[1]DiasPond'!AH141=0,0,IF('[1]DiasPond'!$AG$158=0,'[1]DiasPond'!AH141/COUNTIF(('[1]DiasPond'!C$158:AG$158),"&gt;0")*D$423,'[1]DiasPond'!AH141))</f>
        <v>0</v>
      </c>
      <c r="E409" s="207">
        <f>IF('[1]DiasPond'!AH243=0,0,IF('[1]DiasPond'!$AG$260=0,'[1]DiasPond'!AH243/COUNTIF(('[1]DiasPond'!C$260:AG$260),"&gt;0")*E$423,'[1]DiasPond'!AH243))</f>
        <v>0</v>
      </c>
      <c r="F409" s="207">
        <f>IF('[1]DiasPond'!AH345=0,0,IF('[1]DiasPond'!$AD$362=0,'[1]DiasPond'!AH345/COUNTIF(('[1]DiasPond'!C$362:AC$362),"&gt;0")*F$423,'[1]DiasPond'!AH345))</f>
        <v>0</v>
      </c>
      <c r="G409" s="229">
        <f>IF('[1]DiasPond'!AH447=0,0,IF('[1]DiasPond'!$AG$464=0,'[1]DiasPond'!AH447/COUNTIF(('[1]DiasPond'!C$464:AG$464),"&gt;0")*G$423,'[1]DiasPond'!AH447))</f>
        <v>0</v>
      </c>
      <c r="H409" s="229">
        <f>IF('[1]DiasPond'!AH549=0,0,IF('[1]DiasPond'!$AF$566=0,'[1]DiasPond'!AH549/COUNTIF(('[1]DiasPond'!C$566:AG$566),"&gt;0")*H$423,'[1]DiasPond'!AH549))</f>
        <v>0</v>
      </c>
      <c r="I409" s="229">
        <f>IF('[1]DiasPond'!AH651=0,0,IF('[1]DiasPond'!$AG$668=0,'[1]DiasPond'!AH651/COUNTIF(('[1]DiasPond'!C$668:AF$668),"&gt;0")*I$423,'[1]DiasPond'!AH651))</f>
        <v>0</v>
      </c>
      <c r="J409" s="229">
        <f>IF('[1]DiasPond'!AH753=0,0,IF('[1]DiasPond'!$AF$770=0,'[1]DiasPond'!AH753/COUNTIF(('[1]DiasPond'!C$770:AG$770),"&gt;0")*J$423,'[1]DiasPond'!AH753))</f>
        <v>0</v>
      </c>
      <c r="K409" s="229">
        <f>IF('[1]DiasPond'!AH855=0,0,IF('[1]DiasPond'!$AG$872=0,'[1]DiasPond'!AH855/COUNTIF(('[1]DiasPond'!C$872:AG$872),"&gt;0")*K$423,'[1]DiasPond'!AH855))</f>
        <v>0</v>
      </c>
      <c r="L409" s="229">
        <f>IF('[1]DiasPond'!AH957=0,0,IF('[1]DiasPond'!$AG$974=0,'[1]DiasPond'!AH957/COUNTIF(('[1]DiasPond'!C$974:AG$974),"&gt;0")*L$423,'[1]DiasPond'!AH957))</f>
        <v>0</v>
      </c>
      <c r="M409" s="229">
        <f>IF('[1]DiasPond'!AH1059=0,0,IF('[1]DiasPond'!$AF$1076=0,'[1]DiasPond'!AH1059/COUNTIF(('[1]DiasPond'!C$1076:AG$1076),"&gt;0")*M$423,'[1]DiasPond'!AH1059))</f>
        <v>0</v>
      </c>
      <c r="N409" s="229">
        <f>IF('[1]DiasPond'!AH1161=0,0,IF('[1]DiasPond'!$AG$1178=0,'[1]DiasPond'!AH1161/COUNTIF(('[1]DiasPond'!C$1178:AG$1178),"&gt;0")*M$423,'[1]DiasPond'!AH1161))</f>
        <v>0</v>
      </c>
      <c r="O409" s="201">
        <f t="shared" si="64"/>
        <v>0</v>
      </c>
    </row>
    <row r="410" spans="1:15" s="172" customFormat="1" ht="12.75" hidden="1">
      <c r="A410" s="217">
        <v>32</v>
      </c>
      <c r="B410" s="215" t="str">
        <f>$B$41</f>
        <v>Compresor 5  Carga</v>
      </c>
      <c r="C410" s="207">
        <f>IF('[1]DiasPond'!AH40=0,0,IF('[1]DiasPond'!$AF$56=0,'[1]DiasPond'!AH40/COUNTIF(('[1]DiasPond'!C$56:AG$56),"&gt;0")*C$423,'[1]DiasPond'!AH40))</f>
        <v>0</v>
      </c>
      <c r="D410" s="207">
        <f>IF('[1]DiasPond'!AH142=0,0,IF('[1]DiasPond'!$AG$158=0,'[1]DiasPond'!AH142/COUNTIF(('[1]DiasPond'!C$158:AG$158),"&gt;0")*D$423,'[1]DiasPond'!AH142))</f>
        <v>0</v>
      </c>
      <c r="E410" s="207">
        <f>IF('[1]DiasPond'!AH244=0,0,IF('[1]DiasPond'!$AG$260=0,'[1]DiasPond'!AH244/COUNTIF(('[1]DiasPond'!C$260:AG$260),"&gt;0")*E$423,'[1]DiasPond'!AH244))</f>
        <v>0</v>
      </c>
      <c r="F410" s="207">
        <f>IF('[1]DiasPond'!AH346=0,0,IF('[1]DiasPond'!$AD$362=0,'[1]DiasPond'!AH346/COUNTIF(('[1]DiasPond'!C$362:AC$362),"&gt;0")*F$423,'[1]DiasPond'!AH346))</f>
        <v>0</v>
      </c>
      <c r="G410" s="229">
        <f>IF('[1]DiasPond'!AH448=0,0,IF('[1]DiasPond'!$AG$464=0,'[1]DiasPond'!AH448/COUNTIF(('[1]DiasPond'!C$464:AG$464),"&gt;0")*G$423,'[1]DiasPond'!AH448))</f>
        <v>0</v>
      </c>
      <c r="H410" s="229">
        <f>IF('[1]DiasPond'!AH550=0,0,IF('[1]DiasPond'!$AF$566=0,'[1]DiasPond'!AH550/COUNTIF(('[1]DiasPond'!C$566:AG$566),"&gt;0")*H$423,'[1]DiasPond'!AH550))</f>
        <v>0</v>
      </c>
      <c r="I410" s="229">
        <f>IF('[1]DiasPond'!AH652=0,0,IF('[1]DiasPond'!$AG$668=0,'[1]DiasPond'!AH652/COUNTIF(('[1]DiasPond'!C$668:AF$668),"&gt;0")*I$423,'[1]DiasPond'!AH652))</f>
        <v>0</v>
      </c>
      <c r="J410" s="229">
        <f>IF('[1]DiasPond'!AH754=0,0,IF('[1]DiasPond'!$AF$770=0,'[1]DiasPond'!AH754/COUNTIF(('[1]DiasPond'!C$770:AG$770),"&gt;0")*J$423,'[1]DiasPond'!AH754))</f>
        <v>0</v>
      </c>
      <c r="K410" s="229">
        <f>IF('[1]DiasPond'!AH856=0,0,IF('[1]DiasPond'!$AG$872=0,'[1]DiasPond'!AH856/COUNTIF(('[1]DiasPond'!C$872:AG$872),"&gt;0")*K$423,'[1]DiasPond'!AH856))</f>
        <v>0</v>
      </c>
      <c r="L410" s="229">
        <f>IF('[1]DiasPond'!AH958=0,0,IF('[1]DiasPond'!$AG$974=0,'[1]DiasPond'!AH958/COUNTIF(('[1]DiasPond'!C$974:AG$974),"&gt;0")*L$423,'[1]DiasPond'!AH958))</f>
        <v>0</v>
      </c>
      <c r="M410" s="229">
        <f>IF('[1]DiasPond'!AH1060=0,0,IF('[1]DiasPond'!$AF$1076=0,'[1]DiasPond'!AH1060/COUNTIF(('[1]DiasPond'!C$1076:AG$1076),"&gt;0")*M$423,'[1]DiasPond'!AH1060))</f>
        <v>0</v>
      </c>
      <c r="N410" s="229">
        <f>IF('[1]DiasPond'!AH1162=0,0,IF('[1]DiasPond'!$AG$1178=0,'[1]DiasPond'!AH1162/COUNTIF(('[1]DiasPond'!C$1178:AG$1178),"&gt;0")*M$423,'[1]DiasPond'!AH1162))</f>
        <v>0</v>
      </c>
      <c r="O410" s="201">
        <f t="shared" si="64"/>
        <v>0</v>
      </c>
    </row>
    <row r="411" spans="1:15" s="172" customFormat="1" ht="12.75" hidden="1">
      <c r="A411" s="217"/>
      <c r="B411" s="215" t="str">
        <f>$B$42</f>
        <v>Compresor 4 Rodando</v>
      </c>
      <c r="C411" s="207">
        <f>IF('[1]DiasPond'!AH41=0,0,IF('[1]DiasPond'!$AF$56=0,'[1]DiasPond'!AH41/COUNTIF(('[1]DiasPond'!C$56:AG$56),"&gt;0")*C$423,'[1]DiasPond'!AH41))</f>
        <v>0</v>
      </c>
      <c r="D411" s="207">
        <f>IF('[1]DiasPond'!AH143=0,0,IF('[1]DiasPond'!$AG$158=0,'[1]DiasPond'!AH143/COUNTIF(('[1]DiasPond'!C$158:AG$158),"&gt;0")*D$423,'[1]DiasPond'!AH143))</f>
        <v>0</v>
      </c>
      <c r="E411" s="207">
        <f>IF('[1]DiasPond'!AH245=0,0,IF('[1]DiasPond'!$AG$260=0,'[1]DiasPond'!AH245/COUNTIF(('[1]DiasPond'!C$260:AG$260),"&gt;0")*E$423,'[1]DiasPond'!AH245))</f>
        <v>0</v>
      </c>
      <c r="F411" s="207">
        <f>IF('[1]DiasPond'!AH347=0,0,IF('[1]DiasPond'!$AD$362=0,'[1]DiasPond'!AH347/COUNTIF(('[1]DiasPond'!C$362:AC$362),"&gt;0")*F$423,'[1]DiasPond'!AH347))</f>
        <v>0</v>
      </c>
      <c r="G411" s="229">
        <f>IF('[1]DiasPond'!AH449=0,0,IF('[1]DiasPond'!$AG$464=0,'[1]DiasPond'!AH449/COUNTIF(('[1]DiasPond'!C$464:AG$464),"&gt;0")*G$423,'[1]DiasPond'!AH449))</f>
        <v>0</v>
      </c>
      <c r="H411" s="229">
        <f>IF('[1]DiasPond'!AH551=0,0,IF('[1]DiasPond'!$AF$566=0,'[1]DiasPond'!AH551/COUNTIF(('[1]DiasPond'!C$566:AG$566),"&gt;0")*H$423,'[1]DiasPond'!AH551))</f>
        <v>0</v>
      </c>
      <c r="I411" s="229">
        <f>IF('[1]DiasPond'!AH653=0,0,IF('[1]DiasPond'!$AG$668=0,'[1]DiasPond'!AH653/COUNTIF(('[1]DiasPond'!C$668:AF$668),"&gt;0")*I$423,'[1]DiasPond'!AH653))</f>
        <v>0</v>
      </c>
      <c r="J411" s="229">
        <f>IF('[1]DiasPond'!AH755=0,0,IF('[1]DiasPond'!$AF$770=0,'[1]DiasPond'!AH755/COUNTIF(('[1]DiasPond'!C$770:AG$770),"&gt;0")*J$423,'[1]DiasPond'!AH755))</f>
        <v>0</v>
      </c>
      <c r="K411" s="229">
        <f>IF('[1]DiasPond'!AH857=0,0,IF('[1]DiasPond'!$AG$872=0,'[1]DiasPond'!AH857/COUNTIF(('[1]DiasPond'!C$872:AG$872),"&gt;0")*K$423,'[1]DiasPond'!AH857))</f>
        <v>0</v>
      </c>
      <c r="L411" s="229">
        <f>IF('[1]DiasPond'!AH959=0,0,IF('[1]DiasPond'!$AG$974=0,'[1]DiasPond'!AH959/COUNTIF(('[1]DiasPond'!C$974:AG$974),"&gt;0")*L$423,'[1]DiasPond'!AH959))</f>
        <v>0</v>
      </c>
      <c r="M411" s="229">
        <f>IF('[1]DiasPond'!AH1061=0,0,IF('[1]DiasPond'!$AF$1076=0,'[1]DiasPond'!AH1061/COUNTIF(('[1]DiasPond'!C$1076:AG$1076),"&gt;0")*M$423,'[1]DiasPond'!AH1061))</f>
        <v>0</v>
      </c>
      <c r="N411" s="229">
        <f>IF('[1]DiasPond'!AH1163=0,0,IF('[1]DiasPond'!$AG$1178=0,'[1]DiasPond'!AH1163/COUNTIF(('[1]DiasPond'!C$1178:AG$1178),"&gt;0")*M$423,'[1]DiasPond'!AH1163))</f>
        <v>0</v>
      </c>
      <c r="O411" s="201">
        <f t="shared" si="64"/>
        <v>0</v>
      </c>
    </row>
    <row r="412" spans="1:15" s="172" customFormat="1" ht="12.75" hidden="1">
      <c r="A412" s="217">
        <v>34</v>
      </c>
      <c r="B412" s="215" t="str">
        <f>$B$43</f>
        <v>Compresor 4 Carga</v>
      </c>
      <c r="C412" s="207">
        <f>IF('[1]DiasPond'!AH42=0,0,IF('[1]DiasPond'!$AF$56=0,'[1]DiasPond'!AH42/COUNTIF(('[1]DiasPond'!C$56:AG$56),"&gt;0")*C$423,'[1]DiasPond'!AH42))</f>
        <v>0</v>
      </c>
      <c r="D412" s="207">
        <f>IF('[1]DiasPond'!AH144=0,0,IF('[1]DiasPond'!$AG$158=0,'[1]DiasPond'!AH144/COUNTIF(('[1]DiasPond'!C$158:AG$158),"&gt;0")*D$423,'[1]DiasPond'!AH144))</f>
        <v>0</v>
      </c>
      <c r="E412" s="207">
        <f>IF('[1]DiasPond'!AH246=0,0,IF('[1]DiasPond'!$AG$260=0,'[1]DiasPond'!AH246/COUNTIF(('[1]DiasPond'!C$260:AG$260),"&gt;0")*E$423,'[1]DiasPond'!AH246))</f>
        <v>0</v>
      </c>
      <c r="F412" s="207">
        <f>IF('[1]DiasPond'!AH348=0,0,IF('[1]DiasPond'!$AD$362=0,'[1]DiasPond'!AH348/COUNTIF(('[1]DiasPond'!C$362:AC$362),"&gt;0")*F$423,'[1]DiasPond'!AH348))</f>
        <v>0</v>
      </c>
      <c r="G412" s="229">
        <f>IF('[1]DiasPond'!AH450=0,0,IF('[1]DiasPond'!$AG$464=0,'[1]DiasPond'!AH450/COUNTIF(('[1]DiasPond'!C$464:AG$464),"&gt;0")*G$423,'[1]DiasPond'!AH450))</f>
        <v>0</v>
      </c>
      <c r="H412" s="229">
        <f>IF('[1]DiasPond'!AH552=0,0,IF('[1]DiasPond'!$AF$566=0,'[1]DiasPond'!AH552/COUNTIF(('[1]DiasPond'!C$566:AG$566),"&gt;0")*H$423,'[1]DiasPond'!AH552))</f>
        <v>0</v>
      </c>
      <c r="I412" s="229">
        <f>IF('[1]DiasPond'!AH654=0,0,IF('[1]DiasPond'!$AG$668=0,'[1]DiasPond'!AH654/COUNTIF(('[1]DiasPond'!C$668:AF$668),"&gt;0")*I$423,'[1]DiasPond'!AH654))</f>
        <v>0</v>
      </c>
      <c r="J412" s="229">
        <f>IF('[1]DiasPond'!AH756=0,0,IF('[1]DiasPond'!$AF$770=0,'[1]DiasPond'!AH756/COUNTIF(('[1]DiasPond'!C$770:AG$770),"&gt;0")*J$423,'[1]DiasPond'!AH756))</f>
        <v>0</v>
      </c>
      <c r="K412" s="229">
        <f>IF('[1]DiasPond'!AH858=0,0,IF('[1]DiasPond'!$AG$872=0,'[1]DiasPond'!AH858/COUNTIF(('[1]DiasPond'!C$872:AG$872),"&gt;0")*K$423,'[1]DiasPond'!AH858))</f>
        <v>0</v>
      </c>
      <c r="L412" s="229">
        <f>IF('[1]DiasPond'!AH960=0,0,IF('[1]DiasPond'!$AG$974=0,'[1]DiasPond'!AH960/COUNTIF(('[1]DiasPond'!C$974:AG$974),"&gt;0")*L$423,'[1]DiasPond'!AH960))</f>
        <v>0</v>
      </c>
      <c r="M412" s="229">
        <f>IF('[1]DiasPond'!AH1062=0,0,IF('[1]DiasPond'!$AF$1076=0,'[1]DiasPond'!AH1062/COUNTIF(('[1]DiasPond'!C$1076:AG$1076),"&gt;0")*M$423,'[1]DiasPond'!AH1062))</f>
        <v>0</v>
      </c>
      <c r="N412" s="229">
        <f>IF('[1]DiasPond'!AH1164=0,0,IF('[1]DiasPond'!$AG$1178=0,'[1]DiasPond'!AH1164/COUNTIF(('[1]DiasPond'!C$1178:AG$1178),"&gt;0")*M$423,'[1]DiasPond'!AH1164))</f>
        <v>0</v>
      </c>
      <c r="O412" s="201">
        <f t="shared" si="64"/>
        <v>0</v>
      </c>
    </row>
    <row r="413" spans="1:15" s="172" customFormat="1" ht="12.75" hidden="1">
      <c r="A413" s="217"/>
      <c r="B413" s="215" t="str">
        <f>$B$44</f>
        <v>Compresor 3  Rodando</v>
      </c>
      <c r="C413" s="207">
        <f>IF('[1]DiasPond'!AH43=0,0,IF('[1]DiasPond'!$AF$56=0,'[1]DiasPond'!AH43/COUNTIF(('[1]DiasPond'!C$56:AG$56),"&gt;0")*C$423,'[1]DiasPond'!AH43))</f>
        <v>0</v>
      </c>
      <c r="D413" s="207">
        <f>IF('[1]DiasPond'!AH145=0,0,IF('[1]DiasPond'!$AG$158=0,'[1]DiasPond'!AH145/COUNTIF(('[1]DiasPond'!C$158:AG$158),"&gt;0")*D$423,'[1]DiasPond'!AH145))</f>
        <v>0</v>
      </c>
      <c r="E413" s="207">
        <f>IF('[1]DiasPond'!AH247=0,0,IF('[1]DiasPond'!$AG$260=0,'[1]DiasPond'!AH247/COUNTIF(('[1]DiasPond'!C$260:AG$260),"&gt;0")*E$423,'[1]DiasPond'!AH247))</f>
        <v>0</v>
      </c>
      <c r="F413" s="207">
        <f>IF('[1]DiasPond'!AH349=0,0,IF('[1]DiasPond'!$AD$362=0,'[1]DiasPond'!AH349/COUNTIF(('[1]DiasPond'!C$362:AC$362),"&gt;0")*F$423,'[1]DiasPond'!AH349))</f>
        <v>0</v>
      </c>
      <c r="G413" s="229">
        <f>IF('[1]DiasPond'!AH451=0,0,IF('[1]DiasPond'!$AG$464=0,'[1]DiasPond'!AH451/COUNTIF(('[1]DiasPond'!C$464:AG$464),"&gt;0")*G$423,'[1]DiasPond'!AH451))</f>
        <v>0</v>
      </c>
      <c r="H413" s="229">
        <f>IF('[1]DiasPond'!AH553=0,0,IF('[1]DiasPond'!$AF$566=0,'[1]DiasPond'!AH553/COUNTIF(('[1]DiasPond'!C$566:AG$566),"&gt;0")*H$423,'[1]DiasPond'!AH553))</f>
        <v>0</v>
      </c>
      <c r="I413" s="229">
        <f>IF('[1]DiasPond'!AH655=0,0,IF('[1]DiasPond'!$AG$668=0,'[1]DiasPond'!AH655/COUNTIF(('[1]DiasPond'!C$668:AF$668),"&gt;0")*I$423,'[1]DiasPond'!AH655))</f>
        <v>0</v>
      </c>
      <c r="J413" s="229">
        <f>IF('[1]DiasPond'!AH757=0,0,IF('[1]DiasPond'!$AF$770=0,'[1]DiasPond'!AH757/COUNTIF(('[1]DiasPond'!C$770:AG$770),"&gt;0")*J$423,'[1]DiasPond'!AH757))</f>
        <v>0</v>
      </c>
      <c r="K413" s="229">
        <f>IF('[1]DiasPond'!AH859=0,0,IF('[1]DiasPond'!$AG$872=0,'[1]DiasPond'!AH859/COUNTIF(('[1]DiasPond'!C$872:AG$872),"&gt;0")*K$423,'[1]DiasPond'!AH859))</f>
        <v>0</v>
      </c>
      <c r="L413" s="229">
        <f>IF('[1]DiasPond'!AH961=0,0,IF('[1]DiasPond'!$AG$974=0,'[1]DiasPond'!AH961/COUNTIF(('[1]DiasPond'!C$974:AG$974),"&gt;0")*L$423,'[1]DiasPond'!AH961))</f>
        <v>0</v>
      </c>
      <c r="M413" s="229">
        <f>IF('[1]DiasPond'!AH1063=0,0,IF('[1]DiasPond'!$AF$1076=0,'[1]DiasPond'!AH1063/COUNTIF(('[1]DiasPond'!C$1076:AG$1076),"&gt;0")*M$423,'[1]DiasPond'!AH1063))</f>
        <v>0</v>
      </c>
      <c r="N413" s="229">
        <f>IF('[1]DiasPond'!AH1165=0,0,IF('[1]DiasPond'!$AG$1178=0,'[1]DiasPond'!AH1165/COUNTIF(('[1]DiasPond'!C$1178:AG$1178),"&gt;0")*M$423,'[1]DiasPond'!AH1165))</f>
        <v>0</v>
      </c>
      <c r="O413" s="201">
        <f t="shared" si="64"/>
        <v>0</v>
      </c>
    </row>
    <row r="414" spans="1:15" s="172" customFormat="1" ht="12.75" hidden="1">
      <c r="A414" s="217">
        <v>36</v>
      </c>
      <c r="B414" s="215" t="str">
        <f>$B$45</f>
        <v>Compresor 3  Carga</v>
      </c>
      <c r="C414" s="207">
        <f>IF('[1]DiasPond'!AH44=0,0,IF('[1]DiasPond'!$AF$56=0,'[1]DiasPond'!AH44/COUNTIF(('[1]DiasPond'!C$56:AG$56),"&gt;0")*C$423,'[1]DiasPond'!AH44))</f>
        <v>0</v>
      </c>
      <c r="D414" s="207">
        <f>IF('[1]DiasPond'!AH146=0,0,IF('[1]DiasPond'!$AG$158=0,'[1]DiasPond'!AH146/COUNTIF(('[1]DiasPond'!C$158:AG$158),"&gt;0")*D$423,'[1]DiasPond'!AH146))</f>
        <v>0</v>
      </c>
      <c r="E414" s="207">
        <f>IF('[1]DiasPond'!AH248=0,0,IF('[1]DiasPond'!$AG$260=0,'[1]DiasPond'!AH248/COUNTIF(('[1]DiasPond'!C$260:AG$260),"&gt;0")*E$423,'[1]DiasPond'!AH248))</f>
        <v>0</v>
      </c>
      <c r="F414" s="207">
        <f>IF('[1]DiasPond'!AH350=0,0,IF('[1]DiasPond'!$AD$362=0,'[1]DiasPond'!AH350/COUNTIF(('[1]DiasPond'!C$362:AC$362),"&gt;0")*F$423,'[1]DiasPond'!AH350))</f>
        <v>0</v>
      </c>
      <c r="G414" s="229">
        <f>IF('[1]DiasPond'!AH452=0,0,IF('[1]DiasPond'!$AG$464=0,'[1]DiasPond'!AH452/COUNTIF(('[1]DiasPond'!C$464:AG$464),"&gt;0")*G$423,'[1]DiasPond'!AH452))</f>
        <v>0</v>
      </c>
      <c r="H414" s="229">
        <f>IF('[1]DiasPond'!AH554=0,0,IF('[1]DiasPond'!$AF$566=0,'[1]DiasPond'!AH554/COUNTIF(('[1]DiasPond'!C$566:AG$566),"&gt;0")*H$423,'[1]DiasPond'!AH554))</f>
        <v>0</v>
      </c>
      <c r="I414" s="229">
        <f>IF('[1]DiasPond'!AH656=0,0,IF('[1]DiasPond'!$AG$668=0,'[1]DiasPond'!AH656/COUNTIF(('[1]DiasPond'!C$668:AF$668),"&gt;0")*I$423,'[1]DiasPond'!AH656))</f>
        <v>0</v>
      </c>
      <c r="J414" s="229">
        <f>IF('[1]DiasPond'!AH758=0,0,IF('[1]DiasPond'!$AF$770=0,'[1]DiasPond'!AH758/COUNTIF(('[1]DiasPond'!C$770:AG$770),"&gt;0")*J$423,'[1]DiasPond'!AH758))</f>
        <v>0</v>
      </c>
      <c r="K414" s="229">
        <f>IF('[1]DiasPond'!AH860=0,0,IF('[1]DiasPond'!$AG$872=0,'[1]DiasPond'!AH860/COUNTIF(('[1]DiasPond'!C$872:AG$872),"&gt;0")*K$423,'[1]DiasPond'!AH860))</f>
        <v>0</v>
      </c>
      <c r="L414" s="229">
        <f>IF('[1]DiasPond'!AH962=0,0,IF('[1]DiasPond'!$AG$974=0,'[1]DiasPond'!AH962/COUNTIF(('[1]DiasPond'!C$974:AG$974),"&gt;0")*L$423,'[1]DiasPond'!AH962))</f>
        <v>0</v>
      </c>
      <c r="M414" s="229">
        <f>IF('[1]DiasPond'!AH1064=0,0,IF('[1]DiasPond'!$AF$1076=0,'[1]DiasPond'!AH1064/COUNTIF(('[1]DiasPond'!C$1076:AG$1076),"&gt;0")*M$423,'[1]DiasPond'!AH1064))</f>
        <v>0</v>
      </c>
      <c r="N414" s="229">
        <f>IF('[1]DiasPond'!AH1166=0,0,IF('[1]DiasPond'!$AG$1178=0,'[1]DiasPond'!AH1166/COUNTIF(('[1]DiasPond'!C$1178:AG$1178),"&gt;0")*M$423,'[1]DiasPond'!AH1166))</f>
        <v>0</v>
      </c>
      <c r="O414" s="201">
        <f t="shared" si="64"/>
        <v>0</v>
      </c>
    </row>
    <row r="415" spans="1:15" s="172" customFormat="1" ht="12.75" hidden="1">
      <c r="A415" s="217"/>
      <c r="B415" s="215" t="str">
        <f>$B$46</f>
        <v>Compresor 2  Rodando</v>
      </c>
      <c r="C415" s="207">
        <f>IF('[1]DiasPond'!AH45=0,0,IF('[1]DiasPond'!$AF$56=0,'[1]DiasPond'!AH45/COUNTIF(('[1]DiasPond'!C$56:AG$56),"&gt;0")*C$423,'[1]DiasPond'!AH45))</f>
        <v>0</v>
      </c>
      <c r="D415" s="207">
        <f>IF('[1]DiasPond'!AH147=0,0,IF('[1]DiasPond'!$AG$158=0,'[1]DiasPond'!AH147/COUNTIF(('[1]DiasPond'!C$158:AG$158),"&gt;0")*D$423,'[1]DiasPond'!AH147))</f>
        <v>0</v>
      </c>
      <c r="E415" s="207">
        <f>IF('[1]DiasPond'!AH249=0,0,IF('[1]DiasPond'!$AG$260=0,'[1]DiasPond'!AH249/COUNTIF(('[1]DiasPond'!C$260:AG$260),"&gt;0")*E$423,'[1]DiasPond'!AH249))</f>
        <v>0</v>
      </c>
      <c r="F415" s="207">
        <f>IF('[1]DiasPond'!AH351=0,0,IF('[1]DiasPond'!$AD$362=0,'[1]DiasPond'!AH351/COUNTIF(('[1]DiasPond'!C$362:AC$362),"&gt;0")*F$423,'[1]DiasPond'!AH351))</f>
        <v>0</v>
      </c>
      <c r="G415" s="229">
        <f>IF('[1]DiasPond'!AH453=0,0,IF('[1]DiasPond'!$AG$464=0,'[1]DiasPond'!AH453/COUNTIF(('[1]DiasPond'!C$464:AG$464),"&gt;0")*G$423,'[1]DiasPond'!AH453))</f>
        <v>0</v>
      </c>
      <c r="H415" s="229">
        <f>IF('[1]DiasPond'!AH555=0,0,IF('[1]DiasPond'!$AF$566=0,'[1]DiasPond'!AH555/COUNTIF(('[1]DiasPond'!C$566:AG$566),"&gt;0")*H$423,'[1]DiasPond'!AH555))</f>
        <v>0</v>
      </c>
      <c r="I415" s="229">
        <f>IF('[1]DiasPond'!AH657=0,0,IF('[1]DiasPond'!$AG$668=0,'[1]DiasPond'!AH657/COUNTIF(('[1]DiasPond'!C$668:AF$668),"&gt;0")*I$423,'[1]DiasPond'!AH657))</f>
        <v>0</v>
      </c>
      <c r="J415" s="229">
        <f>IF('[1]DiasPond'!AH759=0,0,IF('[1]DiasPond'!$AF$770=0,'[1]DiasPond'!AH759/COUNTIF(('[1]DiasPond'!C$770:AG$770),"&gt;0")*J$423,'[1]DiasPond'!AH759))</f>
        <v>0</v>
      </c>
      <c r="K415" s="229">
        <f>IF('[1]DiasPond'!AH861=0,0,IF('[1]DiasPond'!$AG$872=0,'[1]DiasPond'!AH861/COUNTIF(('[1]DiasPond'!C$872:AG$872),"&gt;0")*K$423,'[1]DiasPond'!AH861))</f>
        <v>0</v>
      </c>
      <c r="L415" s="229">
        <f>IF('[1]DiasPond'!AH963=0,0,IF('[1]DiasPond'!$AG$974=0,'[1]DiasPond'!AH963/COUNTIF(('[1]DiasPond'!C$974:AG$974),"&gt;0")*L$423,'[1]DiasPond'!AH963))</f>
        <v>0</v>
      </c>
      <c r="M415" s="229">
        <f>IF('[1]DiasPond'!AH1065=0,0,IF('[1]DiasPond'!$AF$1076=0,'[1]DiasPond'!AH1065/COUNTIF(('[1]DiasPond'!C$1076:AG$1076),"&gt;0")*M$423,'[1]DiasPond'!AH1065))</f>
        <v>0</v>
      </c>
      <c r="N415" s="229">
        <f>IF('[1]DiasPond'!AH1167=0,0,IF('[1]DiasPond'!$AG$1178=0,'[1]DiasPond'!AH1167/COUNTIF(('[1]DiasPond'!C$1178:AG$1178),"&gt;0")*M$423,'[1]DiasPond'!AH1167))</f>
        <v>0</v>
      </c>
      <c r="O415" s="201">
        <f t="shared" si="64"/>
        <v>0</v>
      </c>
    </row>
    <row r="416" spans="1:15" s="172" customFormat="1" ht="12.75" hidden="1">
      <c r="A416" s="217">
        <v>38</v>
      </c>
      <c r="B416" s="215" t="str">
        <f>$B$47</f>
        <v>Compresor 2  Carga</v>
      </c>
      <c r="C416" s="207">
        <f>IF('[1]DiasPond'!AH46=0,0,IF('[1]DiasPond'!$AF$56=0,'[1]DiasPond'!AH46/COUNTIF(('[1]DiasPond'!C$56:AG$56),"&gt;0")*C$423,'[1]DiasPond'!AH46))</f>
        <v>0</v>
      </c>
      <c r="D416" s="207">
        <f>IF('[1]DiasPond'!AH148=0,0,IF('[1]DiasPond'!$AG$158=0,'[1]DiasPond'!AH148/COUNTIF(('[1]DiasPond'!C$158:AG$158),"&gt;0")*D$423,'[1]DiasPond'!AH148))</f>
        <v>0</v>
      </c>
      <c r="E416" s="207">
        <f>IF('[1]DiasPond'!AH250=0,0,IF('[1]DiasPond'!$AG$260=0,'[1]DiasPond'!AH250/COUNTIF(('[1]DiasPond'!C$260:AG$260),"&gt;0")*E$423,'[1]DiasPond'!AH250))</f>
        <v>0</v>
      </c>
      <c r="F416" s="207">
        <f>IF('[1]DiasPond'!AH352=0,0,IF('[1]DiasPond'!$AD$362=0,'[1]DiasPond'!AH352/COUNTIF(('[1]DiasPond'!C$362:AC$362),"&gt;0")*F$423,'[1]DiasPond'!AH352))</f>
        <v>0</v>
      </c>
      <c r="G416" s="229">
        <f>IF('[1]DiasPond'!AH454=0,0,IF('[1]DiasPond'!$AG$464=0,'[1]DiasPond'!AH454/COUNTIF(('[1]DiasPond'!C$464:AG$464),"&gt;0")*G$423,'[1]DiasPond'!AH454))</f>
        <v>0</v>
      </c>
      <c r="H416" s="229">
        <f>IF('[1]DiasPond'!AH556=0,0,IF('[1]DiasPond'!$AF$566=0,'[1]DiasPond'!AH556/COUNTIF(('[1]DiasPond'!C$566:AG$566),"&gt;0")*H$423,'[1]DiasPond'!AH556))</f>
        <v>0</v>
      </c>
      <c r="I416" s="229">
        <f>IF('[1]DiasPond'!AH658=0,0,IF('[1]DiasPond'!$AG$668=0,'[1]DiasPond'!AH658/COUNTIF(('[1]DiasPond'!C$668:AF$668),"&gt;0")*I$423,'[1]DiasPond'!AH658))</f>
        <v>0</v>
      </c>
      <c r="J416" s="229">
        <f>IF('[1]DiasPond'!AH760=0,0,IF('[1]DiasPond'!$AF$770=0,'[1]DiasPond'!AH760/COUNTIF(('[1]DiasPond'!C$770:AG$770),"&gt;0")*J$423,'[1]DiasPond'!AH760))</f>
        <v>0</v>
      </c>
      <c r="K416" s="229">
        <f>IF('[1]DiasPond'!AH862=0,0,IF('[1]DiasPond'!$AG$872=0,'[1]DiasPond'!AH862/COUNTIF(('[1]DiasPond'!C$872:AG$872),"&gt;0")*K$423,'[1]DiasPond'!AH862))</f>
        <v>0</v>
      </c>
      <c r="L416" s="229">
        <f>IF('[1]DiasPond'!AH964=0,0,IF('[1]DiasPond'!$AG$974=0,'[1]DiasPond'!AH964/COUNTIF(('[1]DiasPond'!C$974:AG$974),"&gt;0")*L$423,'[1]DiasPond'!AH964))</f>
        <v>0</v>
      </c>
      <c r="M416" s="229">
        <f>IF('[1]DiasPond'!AH1066=0,0,IF('[1]DiasPond'!$AF$1076=0,'[1]DiasPond'!AH1066/COUNTIF(('[1]DiasPond'!C$1076:AG$1076),"&gt;0")*M$423,'[1]DiasPond'!AH1066))</f>
        <v>0</v>
      </c>
      <c r="N416" s="229">
        <f>IF('[1]DiasPond'!AH1168=0,0,IF('[1]DiasPond'!$AG$1178=0,'[1]DiasPond'!AH1168/COUNTIF(('[1]DiasPond'!C$1178:AG$1178),"&gt;0")*M$423,'[1]DiasPond'!AH1168))</f>
        <v>0</v>
      </c>
      <c r="O416" s="201">
        <f t="shared" si="64"/>
        <v>0</v>
      </c>
    </row>
    <row r="417" spans="1:15" s="172" customFormat="1" ht="12.75" hidden="1">
      <c r="A417" s="217"/>
      <c r="B417" s="215" t="str">
        <f>$B$48</f>
        <v>Compresor 1  Rodando</v>
      </c>
      <c r="C417" s="207">
        <f>IF('[1]DiasPond'!AH47=0,0,IF('[1]DiasPond'!$AF$56=0,'[1]DiasPond'!AH47/COUNTIF(('[1]DiasPond'!C$56:AG$56),"&gt;0")*C$423,'[1]DiasPond'!AH47))</f>
        <v>0</v>
      </c>
      <c r="D417" s="207">
        <f>IF('[1]DiasPond'!AH149=0,0,IF('[1]DiasPond'!$AG$158=0,'[1]DiasPond'!AH149/COUNTIF(('[1]DiasPond'!C$158:AG$158),"&gt;0")*D$423,'[1]DiasPond'!AH149))</f>
        <v>0</v>
      </c>
      <c r="E417" s="207">
        <f>IF('[1]DiasPond'!AH251=0,0,IF('[1]DiasPond'!$AG$260=0,'[1]DiasPond'!AH251/COUNTIF(('[1]DiasPond'!C$260:AG$260),"&gt;0")*E$423,'[1]DiasPond'!AH251))</f>
        <v>0</v>
      </c>
      <c r="F417" s="207">
        <f>IF('[1]DiasPond'!AH353=0,0,IF('[1]DiasPond'!$AD$362=0,'[1]DiasPond'!AH353/COUNTIF(('[1]DiasPond'!C$362:AC$362),"&gt;0")*F$423,'[1]DiasPond'!AH353))</f>
        <v>0</v>
      </c>
      <c r="G417" s="229">
        <f>IF('[1]DiasPond'!AH455=0,0,IF('[1]DiasPond'!$AG$464=0,'[1]DiasPond'!AH455/COUNTIF(('[1]DiasPond'!C$464:AG$464),"&gt;0")*G$423,'[1]DiasPond'!AH455))</f>
        <v>0</v>
      </c>
      <c r="H417" s="229">
        <f>IF('[1]DiasPond'!AH557=0,0,IF('[1]DiasPond'!$AF$566=0,'[1]DiasPond'!AH557/COUNTIF(('[1]DiasPond'!C$566:AG$566),"&gt;0")*H$423,'[1]DiasPond'!AH557))</f>
        <v>0</v>
      </c>
      <c r="I417" s="229">
        <f>IF('[1]DiasPond'!AH659=0,0,IF('[1]DiasPond'!$AG$668=0,'[1]DiasPond'!AH659/COUNTIF(('[1]DiasPond'!C$668:AF$668),"&gt;0")*I$423,'[1]DiasPond'!AH659))</f>
        <v>0</v>
      </c>
      <c r="J417" s="229">
        <f>IF('[1]DiasPond'!AH761=0,0,IF('[1]DiasPond'!$AF$770=0,'[1]DiasPond'!AH761/COUNTIF(('[1]DiasPond'!C$770:AG$770),"&gt;0")*J$423,'[1]DiasPond'!AH761))</f>
        <v>0</v>
      </c>
      <c r="K417" s="229">
        <f>IF('[1]DiasPond'!AH863=0,0,IF('[1]DiasPond'!$AG$872=0,'[1]DiasPond'!AH863/COUNTIF(('[1]DiasPond'!C$872:AG$872),"&gt;0")*K$423,'[1]DiasPond'!AH863))</f>
        <v>0</v>
      </c>
      <c r="L417" s="229">
        <f>IF('[1]DiasPond'!AH965=0,0,IF('[1]DiasPond'!$AG$974=0,'[1]DiasPond'!AH965/COUNTIF(('[1]DiasPond'!C$974:AG$974),"&gt;0")*L$423,'[1]DiasPond'!AH965))</f>
        <v>0</v>
      </c>
      <c r="M417" s="229">
        <f>IF('[1]DiasPond'!AH1067=0,0,IF('[1]DiasPond'!$AF$1076=0,'[1]DiasPond'!AH1067/COUNTIF(('[1]DiasPond'!C$1076:AG$1076),"&gt;0")*M$423,'[1]DiasPond'!AH1067))</f>
        <v>0</v>
      </c>
      <c r="N417" s="229">
        <f>IF('[1]DiasPond'!AH1169=0,0,IF('[1]DiasPond'!$AG$1178=0,'[1]DiasPond'!AH1169/COUNTIF(('[1]DiasPond'!C$1178:AG$1178),"&gt;0")*M$423,'[1]DiasPond'!AH1169))</f>
        <v>0</v>
      </c>
      <c r="O417" s="201">
        <f t="shared" si="64"/>
        <v>0</v>
      </c>
    </row>
    <row r="418" spans="1:15" s="172" customFormat="1" ht="12.75" hidden="1">
      <c r="A418" s="217">
        <v>40</v>
      </c>
      <c r="B418" s="215" t="str">
        <f>$B$49</f>
        <v>Compresor 1  Carga</v>
      </c>
      <c r="C418" s="207">
        <f>IF('[1]DiasPond'!AH48=0,0,IF('[1]DiasPond'!$AF$56=0,'[1]DiasPond'!AH48/COUNTIF(('[1]DiasPond'!C$56:AG$56),"&gt;0")*C$423,'[1]DiasPond'!AH48))</f>
        <v>0</v>
      </c>
      <c r="D418" s="207">
        <f>IF('[1]DiasPond'!AH150=0,0,IF('[1]DiasPond'!$AG$158=0,'[1]DiasPond'!AH150/COUNTIF(('[1]DiasPond'!C$158:AG$158),"&gt;0")*D$423,'[1]DiasPond'!AH150))</f>
        <v>0</v>
      </c>
      <c r="E418" s="207">
        <f>IF('[1]DiasPond'!AH252=0,0,IF('[1]DiasPond'!$AG$260=0,'[1]DiasPond'!AH252/COUNTIF(('[1]DiasPond'!C$260:AG$260),"&gt;0")*E$423,'[1]DiasPond'!AH252))</f>
        <v>0</v>
      </c>
      <c r="F418" s="207">
        <f>IF('[1]DiasPond'!AH354=0,0,IF('[1]DiasPond'!$AD$362=0,'[1]DiasPond'!AH354/COUNTIF(('[1]DiasPond'!C$362:AC$362),"&gt;0")*F$423,'[1]DiasPond'!AH354))</f>
        <v>0</v>
      </c>
      <c r="G418" s="229">
        <f>IF('[1]DiasPond'!AH456=0,0,IF('[1]DiasPond'!$AG$464=0,'[1]DiasPond'!AH456/COUNTIF(('[1]DiasPond'!C$464:AG$464),"&gt;0")*G$423,'[1]DiasPond'!AH456))</f>
        <v>0</v>
      </c>
      <c r="H418" s="229">
        <f>IF('[1]DiasPond'!AH558=0,0,IF('[1]DiasPond'!$AF$566=0,'[1]DiasPond'!AH558/COUNTIF(('[1]DiasPond'!C$566:AG$566),"&gt;0")*H$423,'[1]DiasPond'!AH558))</f>
        <v>0</v>
      </c>
      <c r="I418" s="229">
        <f>IF('[1]DiasPond'!AH660=0,0,IF('[1]DiasPond'!$AG$668=0,'[1]DiasPond'!AH660/COUNTIF(('[1]DiasPond'!C$668:AF$668),"&gt;0")*I$423,'[1]DiasPond'!AH660))</f>
        <v>0</v>
      </c>
      <c r="J418" s="229">
        <f>IF('[1]DiasPond'!AH762=0,0,IF('[1]DiasPond'!$AF$770=0,'[1]DiasPond'!AH762/COUNTIF(('[1]DiasPond'!C$770:AG$770),"&gt;0")*J$423,'[1]DiasPond'!AH762))</f>
        <v>0</v>
      </c>
      <c r="K418" s="229">
        <f>IF('[1]DiasPond'!AH864=0,0,IF('[1]DiasPond'!$AG$872=0,'[1]DiasPond'!AH864/COUNTIF(('[1]DiasPond'!C$872:AG$872),"&gt;0")*K$423,'[1]DiasPond'!AH864))</f>
        <v>0</v>
      </c>
      <c r="L418" s="229">
        <f>IF('[1]DiasPond'!AH966=0,0,IF('[1]DiasPond'!$AG$974=0,'[1]DiasPond'!AH966/COUNTIF(('[1]DiasPond'!C$974:AG$974),"&gt;0")*L$423,'[1]DiasPond'!AH966))</f>
        <v>0</v>
      </c>
      <c r="M418" s="229">
        <f>IF('[1]DiasPond'!AH1068=0,0,IF('[1]DiasPond'!$AF$1076=0,'[1]DiasPond'!AH1068/COUNTIF(('[1]DiasPond'!C$1076:AG$1076),"&gt;0")*M$423,'[1]DiasPond'!AH1068))</f>
        <v>0</v>
      </c>
      <c r="N418" s="229">
        <f>IF('[1]DiasPond'!AH1170=0,0,IF('[1]DiasPond'!$AG$1178=0,'[1]DiasPond'!AH1170/COUNTIF(('[1]DiasPond'!C$1178:AG$1178),"&gt;0")*M$423,'[1]DiasPond'!AH1170))</f>
        <v>0</v>
      </c>
      <c r="O418" s="201">
        <f t="shared" si="64"/>
        <v>0</v>
      </c>
    </row>
    <row r="419" spans="1:15" s="172" customFormat="1" ht="12.75" hidden="1">
      <c r="A419" s="217"/>
      <c r="B419" s="215" t="str">
        <f>$B$50</f>
        <v>T. Compres.  Rodando</v>
      </c>
      <c r="C419" s="207">
        <f>IF('[1]DiasPond'!AH49=0,0,IF('[1]DiasPond'!$AF$56=0,'[1]DiasPond'!AH49/COUNTIF(('[1]DiasPond'!C$56:AG$56),"&gt;0")*C$423,'[1]DiasPond'!AH49))</f>
        <v>0</v>
      </c>
      <c r="D419" s="207">
        <f>IF('[1]DiasPond'!AH151=0,0,IF('[1]DiasPond'!$AG$158=0,'[1]DiasPond'!AH151/COUNTIF(('[1]DiasPond'!C$158:AG$158),"&gt;0")*D$423,'[1]DiasPond'!AH151))</f>
        <v>0</v>
      </c>
      <c r="E419" s="207">
        <f>IF('[1]DiasPond'!AH253=0,0,IF('[1]DiasPond'!$AG$260=0,'[1]DiasPond'!AH253/COUNTIF(('[1]DiasPond'!C$260:AG$260),"&gt;0")*E$423,'[1]DiasPond'!AH253))</f>
        <v>0</v>
      </c>
      <c r="F419" s="207">
        <f>IF('[1]DiasPond'!AH355=0,0,IF('[1]DiasPond'!$AD$362=0,'[1]DiasPond'!AH355/COUNTIF(('[1]DiasPond'!C$362:AC$362),"&gt;0")*F$423,'[1]DiasPond'!AH355))</f>
        <v>0</v>
      </c>
      <c r="G419" s="229">
        <f>IF('[1]DiasPond'!AH457=0,0,IF('[1]DiasPond'!$AG$464=0,'[1]DiasPond'!AH457/COUNTIF(('[1]DiasPond'!C$464:AG$464),"&gt;0")*G$423,'[1]DiasPond'!AH457))</f>
        <v>0</v>
      </c>
      <c r="H419" s="229">
        <f>IF('[1]DiasPond'!AH559=0,0,IF('[1]DiasPond'!$AF$566=0,'[1]DiasPond'!AH559/COUNTIF(('[1]DiasPond'!C$566:AG$566),"&gt;0")*H$423,'[1]DiasPond'!AH559))</f>
        <v>0</v>
      </c>
      <c r="I419" s="229">
        <f>IF('[1]DiasPond'!AH661=0,0,IF('[1]DiasPond'!$AG$668=0,'[1]DiasPond'!AH661/COUNTIF(('[1]DiasPond'!C$668:AF$668),"&gt;0")*I$423,'[1]DiasPond'!AH661))</f>
        <v>0</v>
      </c>
      <c r="J419" s="229">
        <f>IF('[1]DiasPond'!AH763=0,0,IF('[1]DiasPond'!$AF$770=0,'[1]DiasPond'!AH763/COUNTIF(('[1]DiasPond'!C$770:AG$770),"&gt;0")*J$423,'[1]DiasPond'!AH763))</f>
        <v>0</v>
      </c>
      <c r="K419" s="229">
        <f>IF('[1]DiasPond'!AH865=0,0,IF('[1]DiasPond'!$AG$872=0,'[1]DiasPond'!AH865/COUNTIF(('[1]DiasPond'!C$872:AG$872),"&gt;0")*K$423,'[1]DiasPond'!AH865))</f>
        <v>0</v>
      </c>
      <c r="L419" s="229">
        <f>IF('[1]DiasPond'!AH967=0,0,IF('[1]DiasPond'!$AG$974=0,'[1]DiasPond'!AH967/COUNTIF(('[1]DiasPond'!C$974:AG$974),"&gt;0")*L$423,'[1]DiasPond'!AH967))</f>
        <v>0</v>
      </c>
      <c r="M419" s="229">
        <f>IF('[1]DiasPond'!AH1069=0,0,IF('[1]DiasPond'!$AF$1076=0,'[1]DiasPond'!AH1069/COUNTIF(('[1]DiasPond'!C$1076:AG$1076),"&gt;0")*M$423,'[1]DiasPond'!AH1069))</f>
        <v>0</v>
      </c>
      <c r="N419" s="229">
        <f>IF('[1]DiasPond'!AH1171=0,0,IF('[1]DiasPond'!$AG$1178=0,'[1]DiasPond'!AH1171/COUNTIF(('[1]DiasPond'!C$1178:AG$1178),"&gt;0")*M$423,'[1]DiasPond'!AH1171))</f>
        <v>0</v>
      </c>
      <c r="O419" s="201">
        <f t="shared" si="64"/>
        <v>0</v>
      </c>
    </row>
    <row r="420" spans="1:15" s="172" customFormat="1" ht="12.75" hidden="1">
      <c r="A420" s="217">
        <v>42</v>
      </c>
      <c r="B420" s="215" t="str">
        <f>$B$51</f>
        <v>T. Compres.  Carga</v>
      </c>
      <c r="C420" s="207">
        <f>IF('[1]DiasPond'!AH50=0,0,IF('[1]DiasPond'!$AF$56=0,'[1]DiasPond'!AH50/COUNTIF(('[1]DiasPond'!C$56:AG$56),"&gt;0")*C$423,'[1]DiasPond'!AH50))</f>
        <v>0</v>
      </c>
      <c r="D420" s="207"/>
      <c r="E420" s="207">
        <f>IF('[1]DiasPond'!AH254=0,0,IF('[1]DiasPond'!$AG$260=0,'[1]DiasPond'!AH254/COUNTIF(('[1]DiasPond'!C$260:AG$260),"&gt;0")*E$423,'[1]DiasPond'!AH254))</f>
        <v>0</v>
      </c>
      <c r="F420" s="207">
        <f>IF('[1]DiasPond'!AH356=0,0,IF('[1]DiasPond'!$AD$362=0,'[1]DiasPond'!AH356/COUNTIF(('[1]DiasPond'!C$362:AC$362),"&gt;0")*F$423,'[1]DiasPond'!AH356))</f>
        <v>0</v>
      </c>
      <c r="G420" s="229">
        <f>IF('[1]DiasPond'!AH458=0,0,IF('[1]DiasPond'!$AG$464=0,'[1]DiasPond'!AH458/COUNTIF(('[1]DiasPond'!C$464:AG$464),"&gt;0")*G$423,'[1]DiasPond'!AH458))</f>
        <v>0</v>
      </c>
      <c r="H420" s="229">
        <f>IF('[1]DiasPond'!AH560=0,0,IF('[1]DiasPond'!$AF$566=0,'[1]DiasPond'!AH560/COUNTIF(('[1]DiasPond'!C$566:AG$566),"&gt;0")*H$423,'[1]DiasPond'!AH560))</f>
        <v>0</v>
      </c>
      <c r="I420" s="229">
        <f>IF('[1]DiasPond'!AH662=0,0,IF('[1]DiasPond'!$AG$668=0,'[1]DiasPond'!AH662/COUNTIF(('[1]DiasPond'!C$668:AF$668),"&gt;0")*I$423,'[1]DiasPond'!AH662))</f>
        <v>0</v>
      </c>
      <c r="J420" s="229">
        <f>IF('[1]DiasPond'!AH764=0,0,IF('[1]DiasPond'!$AF$770=0,'[1]DiasPond'!AH764/COUNTIF(('[1]DiasPond'!C$770:AG$770),"&gt;0")*J$423,'[1]DiasPond'!AH764))</f>
        <v>0</v>
      </c>
      <c r="K420" s="229">
        <f>IF('[1]DiasPond'!AH866=0,0,IF('[1]DiasPond'!$AG$872=0,'[1]DiasPond'!AH866/COUNTIF(('[1]DiasPond'!C$872:AG$872),"&gt;0")*K$423,'[1]DiasPond'!AH866))</f>
        <v>0</v>
      </c>
      <c r="L420" s="229">
        <f>IF('[1]DiasPond'!AH968=0,0,IF('[1]DiasPond'!$AG$974=0,'[1]DiasPond'!AH968/COUNTIF(('[1]DiasPond'!C$974:AG$974),"&gt;0")*L$423,'[1]DiasPond'!AH968))</f>
        <v>0</v>
      </c>
      <c r="M420" s="229">
        <f>IF('[1]DiasPond'!AH1070=0,0,IF('[1]DiasPond'!$AF$1076=0,'[1]DiasPond'!AH1070/COUNTIF(('[1]DiasPond'!C$1076:AG$1076),"&gt;0")*M$423,'[1]DiasPond'!AH1070))</f>
        <v>0</v>
      </c>
      <c r="N420" s="229">
        <f>IF('[1]DiasPond'!AH1172=0,0,IF('[1]DiasPond'!$AG$1178=0,'[1]DiasPond'!AH1172/COUNTIF(('[1]DiasPond'!C$1178:AG$1178),"&gt;0")*M$423,'[1]DiasPond'!AH1172))</f>
        <v>0</v>
      </c>
      <c r="O420" s="201">
        <f t="shared" si="64"/>
        <v>0</v>
      </c>
    </row>
    <row r="421" spans="1:15" s="172" customFormat="1" ht="12.75" hidden="1">
      <c r="A421" s="216">
        <f>'[1]DiasMed'!$A$51</f>
        <v>43</v>
      </c>
      <c r="B421" s="215" t="str">
        <f>$B$52</f>
        <v>HabOcupEq</v>
      </c>
      <c r="C421" s="209">
        <f>IF('[1]BeneficEnergíaElec'!$L$4="2006 Diag.",SUMPRODUCT(C394:C399,$I$561:$I$566),SUMPRODUCT(C379:C404,$G$499:$G$524))</f>
        <v>0</v>
      </c>
      <c r="D421" s="209">
        <f>IF('[1]BeneficEnergíaElec'!$L$4="2006 Diag.",SUMPRODUCT(D394:D399,$I$561:$I$566),SUMPRODUCT(D379:D404,$G$499:$G$524))</f>
        <v>0</v>
      </c>
      <c r="E421" s="209">
        <f>IF('[1]BeneficEnergíaElec'!$L$4="2006 Diag.",SUMPRODUCT(E394:E399,$I$561:$I$566),SUMPRODUCT(E379:E404,$G$499:$G$524))</f>
        <v>0</v>
      </c>
      <c r="F421" s="209">
        <f>IF('[1]BeneficEnergíaElec'!$L$4="2006 Diag.",SUMPRODUCT(F394:F399,$I$561:$I$566),SUMPRODUCT(F379:F404,$G$499:$G$524))</f>
        <v>0</v>
      </c>
      <c r="G421" s="209">
        <f>IF('[1]BeneficEnergíaElec'!$L$4="2006 Diag.",SUMPRODUCT(G394:G399,$I$561:$I$566),SUMPRODUCT(G379:G404,$G$499:$G$524))</f>
        <v>0</v>
      </c>
      <c r="H421" s="209">
        <f>IF('[1]BeneficEnergíaElec'!$L$4="2006 Diag.",SUMPRODUCT(H394:H399,$I$561:$I$566),SUMPRODUCT(H379:H404,$G$499:$G$524))</f>
        <v>0</v>
      </c>
      <c r="I421" s="209">
        <f>IF('[1]BeneficEnergíaElec'!$L$4="2006 Diag.",SUMPRODUCT(I394:I399,$I$561:$I$566),SUMPRODUCT(I379:I404,$G$499:$G$524))</f>
        <v>0</v>
      </c>
      <c r="J421" s="209">
        <f>IF('[1]BeneficEnergíaElec'!$L$4="2006 Diag.",SUMPRODUCT(J394:J399,$I$561:$I$566),SUMPRODUCT(J379:J404,$G$499:$G$524))</f>
        <v>0</v>
      </c>
      <c r="K421" s="209">
        <f>IF('[1]BeneficEnergíaElec'!$L$4="2006 Diag.",SUMPRODUCT(K394:K399,$I$561:$I$566),SUMPRODUCT(K379:K404,$G$499:$G$524))</f>
        <v>0</v>
      </c>
      <c r="L421" s="209">
        <f>IF('[1]BeneficEnergíaElec'!$L$4="2006 Diag.",SUMPRODUCT(L394:L399,$I$561:$I$566),SUMPRODUCT(L379:L404,$G$499:$G$524))</f>
        <v>0</v>
      </c>
      <c r="M421" s="209">
        <f>IF('[1]BeneficEnergíaElec'!$L$4="2006 Diag.",SUMPRODUCT(M394:M399,$I$561:$I$566),SUMPRODUCT(M379:M404,$G$499:$G$524))</f>
        <v>0</v>
      </c>
      <c r="N421" s="209">
        <f>IF('[1]BeneficEnergíaElec'!$L$4="2006 Diag.",SUMPRODUCT(N394:N399,$I$561:$I$566),SUMPRODUCT(N379:N404,$G$499:$G$524))</f>
        <v>0</v>
      </c>
      <c r="O421" s="201">
        <f t="shared" si="64"/>
        <v>0</v>
      </c>
    </row>
    <row r="422" spans="1:15" ht="12.75" hidden="1">
      <c r="A422" s="198"/>
      <c r="B422" s="214"/>
      <c r="C422" s="218">
        <f aca="true" t="shared" si="66" ref="C422:O422">IF(C385=0,0,C393/C385)</f>
        <v>0</v>
      </c>
      <c r="D422" s="218">
        <f t="shared" si="66"/>
        <v>0</v>
      </c>
      <c r="E422" s="218">
        <f t="shared" si="66"/>
        <v>0</v>
      </c>
      <c r="F422" s="218">
        <f t="shared" si="66"/>
        <v>0</v>
      </c>
      <c r="G422" s="218">
        <f t="shared" si="66"/>
        <v>0</v>
      </c>
      <c r="H422" s="218">
        <f t="shared" si="66"/>
        <v>0</v>
      </c>
      <c r="I422" s="218">
        <f t="shared" si="66"/>
        <v>0</v>
      </c>
      <c r="J422" s="218">
        <f t="shared" si="66"/>
        <v>0</v>
      </c>
      <c r="K422" s="218">
        <f t="shared" si="66"/>
        <v>0</v>
      </c>
      <c r="L422" s="218">
        <f t="shared" si="66"/>
        <v>0</v>
      </c>
      <c r="M422" s="218">
        <f t="shared" si="66"/>
        <v>0</v>
      </c>
      <c r="N422" s="218">
        <f t="shared" si="66"/>
        <v>0</v>
      </c>
      <c r="O422" s="218">
        <f t="shared" si="66"/>
        <v>0</v>
      </c>
    </row>
    <row r="423" spans="1:15" ht="12.75" hidden="1">
      <c r="A423" s="198"/>
      <c r="B423" s="197" t="s">
        <v>428</v>
      </c>
      <c r="C423" s="213">
        <v>30</v>
      </c>
      <c r="D423" s="213">
        <v>31</v>
      </c>
      <c r="E423" s="213">
        <f>31-B424</f>
        <v>31</v>
      </c>
      <c r="F423" s="213">
        <v>28</v>
      </c>
      <c r="G423" s="213">
        <v>31</v>
      </c>
      <c r="H423" s="213">
        <f>30-B424</f>
        <v>30</v>
      </c>
      <c r="I423" s="213">
        <f>31-B424</f>
        <v>31</v>
      </c>
      <c r="J423" s="213">
        <v>30</v>
      </c>
      <c r="K423" s="213">
        <v>31</v>
      </c>
      <c r="L423" s="213">
        <f>31-B424</f>
        <v>31</v>
      </c>
      <c r="M423" s="213">
        <f>30-B424</f>
        <v>30</v>
      </c>
      <c r="N423" s="213">
        <f>31-B424</f>
        <v>31</v>
      </c>
      <c r="O423" s="201">
        <f>SUM(C423:N423)</f>
        <v>365</v>
      </c>
    </row>
    <row r="424" spans="1:15" ht="12.75" hidden="1">
      <c r="A424" s="198"/>
      <c r="B424" s="149">
        <v>0</v>
      </c>
      <c r="C424" s="213"/>
      <c r="D424" s="213"/>
      <c r="E424" s="213"/>
      <c r="F424" s="228"/>
      <c r="G424" s="213"/>
      <c r="H424" s="213"/>
      <c r="I424" s="213"/>
      <c r="J424" s="213"/>
      <c r="K424" s="213"/>
      <c r="L424" s="213"/>
      <c r="M424" s="213"/>
      <c r="N424" s="213"/>
      <c r="O424" s="201"/>
    </row>
    <row r="425" spans="1:15" ht="12.75" hidden="1">
      <c r="A425" s="198"/>
      <c r="B425" s="197">
        <v>5100</v>
      </c>
      <c r="C425" s="227">
        <f aca="true" t="shared" si="67" ref="C425:N425">C427/$B$302</f>
        <v>0</v>
      </c>
      <c r="D425" s="227">
        <f t="shared" si="67"/>
        <v>0</v>
      </c>
      <c r="E425" s="227">
        <f t="shared" si="67"/>
        <v>0</v>
      </c>
      <c r="F425" s="227">
        <f t="shared" si="67"/>
        <v>0</v>
      </c>
      <c r="G425" s="227">
        <f t="shared" si="67"/>
        <v>0</v>
      </c>
      <c r="H425" s="227">
        <f t="shared" si="67"/>
        <v>0</v>
      </c>
      <c r="I425" s="227">
        <f t="shared" si="67"/>
        <v>0</v>
      </c>
      <c r="J425" s="227">
        <f t="shared" si="67"/>
        <v>0</v>
      </c>
      <c r="K425" s="227">
        <f t="shared" si="67"/>
        <v>0</v>
      </c>
      <c r="L425" s="227">
        <f t="shared" si="67"/>
        <v>0</v>
      </c>
      <c r="M425" s="227">
        <f t="shared" si="67"/>
        <v>0</v>
      </c>
      <c r="N425" s="227">
        <f t="shared" si="67"/>
        <v>0</v>
      </c>
      <c r="O425" s="201"/>
    </row>
    <row r="426" spans="1:15" ht="12.75" hidden="1">
      <c r="A426" s="208" t="str">
        <f>A303</f>
        <v>Energía</v>
      </c>
      <c r="B426" s="169" t="str">
        <f>B303</f>
        <v>kWh Facturados </v>
      </c>
      <c r="C426" s="209">
        <f>IF('[1]DiasPond'!$AF$56=0,SUM(C431:C456),'[1]DiasPond'!$AH$56)</f>
        <v>0</v>
      </c>
      <c r="D426" s="209"/>
      <c r="E426" s="209"/>
      <c r="F426" s="209"/>
      <c r="G426" s="209">
        <f>IF('[1]DiasPond'!$AG$464=0,SUM(G431:G456),'[1]DiasPond'!$AH$464)</f>
        <v>0</v>
      </c>
      <c r="H426" s="209">
        <f>IF('[1]DiasPond'!$AF$566=0,SUM(H431:H456),'[1]DiasPond'!$AH$566)</f>
        <v>0</v>
      </c>
      <c r="I426" s="209">
        <f>IF('[1]DiasPond'!$AG$668=0,SUM(I431:I456),'[1]DiasPond'!$AH$668)</f>
        <v>0</v>
      </c>
      <c r="J426" s="209">
        <f>IF('[1]DiasPond'!$AF$770=0,SUM(J431:J456),'[1]DiasPond'!$AH770)</f>
        <v>0</v>
      </c>
      <c r="K426" s="209">
        <f>IF('[1]DiasPond'!$AG$872=0,SUM(K431:K456),'[1]DiasPond'!$AH$872)</f>
        <v>0</v>
      </c>
      <c r="L426" s="209">
        <f>IF('[1]DiasPond'!$AG$974=0,SUM(L431:L456),'[1]DiasPond'!$AH$974)</f>
        <v>0</v>
      </c>
      <c r="M426" s="209">
        <f>IF('[1]DiasPond'!$AF$1076=0,SUM(M431:M456),'[1]DiasPond'!$AH$1076)</f>
        <v>0</v>
      </c>
      <c r="N426" s="209">
        <f>IF('[1]DiasPond'!$AG$1178=0,SUM(N431:N456),'[1]DiasPond'!$AH$1178)</f>
        <v>0</v>
      </c>
      <c r="O426" s="201">
        <f>SUM(C426:N426)</f>
        <v>0</v>
      </c>
    </row>
    <row r="427" spans="1:15" ht="12.75" hidden="1">
      <c r="A427" s="222"/>
      <c r="B427" s="169" t="str">
        <f>B304</f>
        <v>$ Factura</v>
      </c>
      <c r="C427" s="209">
        <f>C426*C428</f>
        <v>0</v>
      </c>
      <c r="D427" s="209"/>
      <c r="E427" s="209"/>
      <c r="F427" s="209"/>
      <c r="G427" s="209">
        <f aca="true" t="shared" si="68" ref="G427:N427">G426*G428</f>
        <v>0</v>
      </c>
      <c r="H427" s="209">
        <f t="shared" si="68"/>
        <v>0</v>
      </c>
      <c r="I427" s="209">
        <f t="shared" si="68"/>
        <v>0</v>
      </c>
      <c r="J427" s="209">
        <f t="shared" si="68"/>
        <v>0</v>
      </c>
      <c r="K427" s="209">
        <f t="shared" si="68"/>
        <v>0</v>
      </c>
      <c r="L427" s="209">
        <f t="shared" si="68"/>
        <v>0</v>
      </c>
      <c r="M427" s="209">
        <f t="shared" si="68"/>
        <v>0</v>
      </c>
      <c r="N427" s="209">
        <f t="shared" si="68"/>
        <v>0</v>
      </c>
      <c r="O427" s="201">
        <f>SUM(C427:N427)</f>
        <v>0</v>
      </c>
    </row>
    <row r="428" spans="1:15" s="223" customFormat="1" ht="13.5" hidden="1" thickBot="1">
      <c r="A428" s="226"/>
      <c r="B428" s="169" t="str">
        <f>B305</f>
        <v>$/kWh</v>
      </c>
      <c r="C428" s="225">
        <f>IF(C426=0,0,IF('[1]RegFact'!C392&gt;0,'[1]RegFact'!C392,N305))</f>
        <v>0</v>
      </c>
      <c r="D428" s="225">
        <f>IF(D426=0,0,IF('[1]RegFact'!D392&gt;0,'[1]RegFact'!D392,C428))</f>
        <v>0</v>
      </c>
      <c r="E428" s="225">
        <f>IF(E426=0,0,IF('[1]RegFact'!E392&gt;0,'[1]RegFact'!E392,D428))</f>
        <v>0</v>
      </c>
      <c r="F428" s="225">
        <f>IF(F426=0,0,IF('[1]RegFact'!F392&gt;0,'[1]RegFact'!F392,E428))</f>
        <v>0</v>
      </c>
      <c r="G428" s="225">
        <f>IF(G426=0,0,IF('[1]RegFact'!G392&gt;0,'[1]RegFact'!G392,F428))</f>
        <v>0</v>
      </c>
      <c r="H428" s="225">
        <f>IF(H426=0,0,IF('[1]RegFact'!H392&gt;0,'[1]RegFact'!H392,G428))</f>
        <v>0</v>
      </c>
      <c r="I428" s="225">
        <f>IF(I426=0,0,IF('[1]RegFact'!I392&gt;0,'[1]RegFact'!I392,H428))</f>
        <v>0</v>
      </c>
      <c r="J428" s="225">
        <f>IF(J426=0,0,IF('[1]RegFact'!J392&gt;0,'[1]RegFact'!J392,I428))</f>
        <v>0</v>
      </c>
      <c r="K428" s="225">
        <f>IF(K426=0,0,IF('[1]RegFact'!K392&gt;0,'[1]RegFact'!K392,J428))</f>
        <v>0</v>
      </c>
      <c r="L428" s="225">
        <f>IF(L426=0,0,IF('[1]RegFact'!L392&gt;0,'[1]RegFact'!L392,K428))</f>
        <v>0</v>
      </c>
      <c r="M428" s="225">
        <f>IF(M426=0,0,IF('[1]RegFact'!M392&gt;0,'[1]RegFact'!M392,L428))</f>
        <v>0</v>
      </c>
      <c r="N428" s="225">
        <f>IF(N426=0,0,IF('[1]RegFact'!N392&gt;0,'[1]RegFact'!N392,M428))</f>
        <v>0</v>
      </c>
      <c r="O428" s="224">
        <f>IF(O426=0,0,O427/O426)</f>
        <v>0</v>
      </c>
    </row>
    <row r="429" spans="1:15" ht="13.5" hidden="1" thickBot="1">
      <c r="A429" s="222"/>
      <c r="B429" s="221" t="str">
        <f>$B$8</f>
        <v>HabOcupEq</v>
      </c>
      <c r="C429" s="220">
        <f aca="true" t="shared" si="69" ref="C429:N429">IF($A$3="T.",SUM(C431:C472),VLOOKUP($A$3,$A$431:$N$473,C5,0))</f>
        <v>0</v>
      </c>
      <c r="D429" s="220">
        <f t="shared" si="69"/>
        <v>0</v>
      </c>
      <c r="E429" s="220">
        <f t="shared" si="69"/>
        <v>0</v>
      </c>
      <c r="F429" s="220">
        <f t="shared" si="69"/>
        <v>0</v>
      </c>
      <c r="G429" s="220">
        <f t="shared" si="69"/>
        <v>0</v>
      </c>
      <c r="H429" s="220">
        <f t="shared" si="69"/>
        <v>0</v>
      </c>
      <c r="I429" s="220">
        <f t="shared" si="69"/>
        <v>0</v>
      </c>
      <c r="J429" s="220">
        <f t="shared" si="69"/>
        <v>0</v>
      </c>
      <c r="K429" s="220">
        <f t="shared" si="69"/>
        <v>0</v>
      </c>
      <c r="L429" s="220">
        <f t="shared" si="69"/>
        <v>0</v>
      </c>
      <c r="M429" s="220">
        <f t="shared" si="69"/>
        <v>0</v>
      </c>
      <c r="N429" s="220">
        <f t="shared" si="69"/>
        <v>0</v>
      </c>
      <c r="O429" s="219">
        <f>SUM(C429:N429)</f>
        <v>0</v>
      </c>
    </row>
    <row r="430" spans="1:15" ht="12.75" hidden="1">
      <c r="A430" s="198"/>
      <c r="B430" s="149"/>
      <c r="C430" s="218">
        <f aca="true" t="shared" si="70" ref="C430:N430">IF(C474=0,0,C426/C474)</f>
        <v>0</v>
      </c>
      <c r="D430" s="218">
        <f t="shared" si="70"/>
        <v>0</v>
      </c>
      <c r="E430" s="218">
        <f t="shared" si="70"/>
        <v>0</v>
      </c>
      <c r="F430" s="218">
        <f t="shared" si="70"/>
        <v>0</v>
      </c>
      <c r="G430" s="218">
        <f t="shared" si="70"/>
        <v>0</v>
      </c>
      <c r="H430" s="218">
        <f t="shared" si="70"/>
        <v>0</v>
      </c>
      <c r="I430" s="218">
        <f t="shared" si="70"/>
        <v>0</v>
      </c>
      <c r="J430" s="218">
        <f t="shared" si="70"/>
        <v>0</v>
      </c>
      <c r="K430" s="218">
        <f t="shared" si="70"/>
        <v>0</v>
      </c>
      <c r="L430" s="218">
        <f t="shared" si="70"/>
        <v>0</v>
      </c>
      <c r="M430" s="218">
        <f t="shared" si="70"/>
        <v>0</v>
      </c>
      <c r="N430" s="218">
        <f t="shared" si="70"/>
        <v>0</v>
      </c>
      <c r="O430" s="201"/>
    </row>
    <row r="431" spans="1:15" ht="12.75" hidden="1">
      <c r="A431" s="217">
        <v>1</v>
      </c>
      <c r="B431" s="215" t="str">
        <f>$B$10</f>
        <v>Proceso 1</v>
      </c>
      <c r="C431" s="207"/>
      <c r="D431" s="207"/>
      <c r="E431" s="207"/>
      <c r="F431" s="207"/>
      <c r="G431" s="207"/>
      <c r="H431" s="207">
        <f>IF('[1]DiasPond'!AH569=0,0,IF('[1]DiasPond'!$AF$566=0,'[1]DiasPond'!AH569/COUNTIF(('[1]DiasPond'!C$566:AG$566),"&gt;0")*H$423,'[1]DiasPond'!AH569))</f>
        <v>0</v>
      </c>
      <c r="I431" s="207">
        <f>IF('[1]DiasPond'!AH671=0,0,IF('[1]DiasPond'!$AG$668=0,'[1]DiasPond'!AH671/COUNTIF(('[1]DiasPond'!C$668:AG$668),"&gt;0")*I$423,'[1]DiasPond'!AH671))</f>
        <v>0</v>
      </c>
      <c r="J431" s="207">
        <f>IF('[1]DiasPond'!AH773=0,0,IF('[1]DiasPond'!$AF$770=0,'[1]DiasPond'!AH773/COUNTIF(('[1]DiasPond'!C$770:AG$770),"&gt;0")*J$423,'[1]DiasPond'!AH773))</f>
        <v>0</v>
      </c>
      <c r="K431" s="207">
        <f>IF('[1]DiasPond'!AH875=0,0,IF('[1]DiasPond'!$AG$872=0,'[1]DiasPond'!AH875/COUNTIF(('[1]DiasPond'!C$872:AG$872),"&gt;0")*K$423,'[1]DiasPond'!AH875))</f>
        <v>0</v>
      </c>
      <c r="L431" s="207">
        <f>IF('[1]DiasPond'!AH977=0,0,IF('[1]DiasPond'!$AG$974=0,'[1]DiasPond'!AH977/COUNTIF(('[1]DiasPond'!C$974:AG$974),"&gt;0")*L$423,'[1]DiasPond'!AH977))</f>
        <v>0</v>
      </c>
      <c r="M431" s="207">
        <f>IF('[1]DiasPond'!AH1079=0,0,IF('[1]DiasPond'!$AF$1076=0,'[1]DiasPond'!AH1079/COUNTIF(('[1]DiasPond'!C$1076:AG$1076),"&gt;0")*M$423,'[1]DiasPond'!AH1079))</f>
        <v>0</v>
      </c>
      <c r="N431" s="207">
        <f>IF('[1]DiasPond'!AH1181=0,0,IF('[1]DiasPond'!$AG$1178=0,'[1]DiasPond'!AH1181/COUNTIF(('[1]DiasPond'!C$1178:AG$1178),"&gt;0")*N$423,'[1]DiasPond'!AH1181))</f>
        <v>0</v>
      </c>
      <c r="O431" s="201">
        <f aca="true" t="shared" si="71" ref="O431:O474">SUM(C431:N431)</f>
        <v>0</v>
      </c>
    </row>
    <row r="432" spans="1:15" ht="12.75" hidden="1">
      <c r="A432" s="217">
        <v>2</v>
      </c>
      <c r="B432" s="215" t="str">
        <f>$B$11</f>
        <v>Proceso 2</v>
      </c>
      <c r="C432" s="207"/>
      <c r="D432" s="207"/>
      <c r="E432" s="207"/>
      <c r="F432" s="207"/>
      <c r="G432" s="207"/>
      <c r="H432" s="207">
        <f>IF('[1]DiasPond'!AH570=0,0,IF('[1]DiasPond'!$AF$566=0,'[1]DiasPond'!AH570/COUNTIF(('[1]DiasPond'!C$566:AG$566),"&gt;0")*H$423,'[1]DiasPond'!AH570))</f>
        <v>0</v>
      </c>
      <c r="I432" s="207">
        <f>IF('[1]DiasPond'!AH672=0,0,IF('[1]DiasPond'!$AG$668=0,'[1]DiasPond'!AH672/COUNTIF(('[1]DiasPond'!C$668:AG$668),"&gt;0")*I$423,'[1]DiasPond'!AH672))</f>
        <v>0</v>
      </c>
      <c r="J432" s="207">
        <f>IF('[1]DiasPond'!AH774=0,0,IF('[1]DiasPond'!$AF$770=0,'[1]DiasPond'!AH774/COUNTIF(('[1]DiasPond'!C$770:AG$770),"&gt;0")*J$423,'[1]DiasPond'!AH774))</f>
        <v>0</v>
      </c>
      <c r="K432" s="207">
        <f>IF('[1]DiasPond'!AH876=0,0,IF('[1]DiasPond'!$AG$872=0,'[1]DiasPond'!AH876/COUNTIF(('[1]DiasPond'!C$872:AG$872),"&gt;0")*K$423,'[1]DiasPond'!AH876))</f>
        <v>0</v>
      </c>
      <c r="L432" s="207">
        <f>IF('[1]DiasPond'!AH978=0,0,IF('[1]DiasPond'!$AG$974=0,'[1]DiasPond'!AH978/COUNTIF(('[1]DiasPond'!C$974:AG$974),"&gt;0")*L$423,'[1]DiasPond'!AH978))</f>
        <v>0</v>
      </c>
      <c r="M432" s="207">
        <f>IF('[1]DiasPond'!AH1080=0,0,IF('[1]DiasPond'!$AF$1076=0,'[1]DiasPond'!AH1080/COUNTIF(('[1]DiasPond'!C$1076:AG$1076),"&gt;0")*M$423,'[1]DiasPond'!AH1080))</f>
        <v>0</v>
      </c>
      <c r="N432" s="207">
        <f>IF('[1]DiasPond'!AH1182=0,0,IF('[1]DiasPond'!$AG$1178=0,'[1]DiasPond'!AH1182/COUNTIF(('[1]DiasPond'!C$1178:AG$1178),"&gt;0")*N$423,'[1]DiasPond'!AH1182))</f>
        <v>0</v>
      </c>
      <c r="O432" s="201">
        <f t="shared" si="71"/>
        <v>0</v>
      </c>
    </row>
    <row r="433" spans="1:15" ht="12.75" hidden="1">
      <c r="A433" s="217">
        <v>3</v>
      </c>
      <c r="B433" s="215" t="str">
        <f>$B$12</f>
        <v>Proceso 3</v>
      </c>
      <c r="C433" s="207"/>
      <c r="D433" s="207"/>
      <c r="E433" s="207"/>
      <c r="F433" s="207"/>
      <c r="G433" s="207"/>
      <c r="H433" s="207">
        <f>IF('[1]DiasPond'!AH571=0,0,IF('[1]DiasPond'!$AF$566=0,'[1]DiasPond'!AH571/COUNTIF(('[1]DiasPond'!C$566:AG$566),"&gt;0")*H$423,'[1]DiasPond'!AH571))</f>
        <v>0</v>
      </c>
      <c r="I433" s="207">
        <f>IF('[1]DiasPond'!AH673=0,0,IF('[1]DiasPond'!$AG$668=0,'[1]DiasPond'!AH673/COUNTIF(('[1]DiasPond'!C$668:AG$668),"&gt;0")*I$423,'[1]DiasPond'!AH673))</f>
        <v>0</v>
      </c>
      <c r="J433" s="207">
        <f>IF('[1]DiasPond'!AH775=0,0,IF('[1]DiasPond'!$AF$770=0,'[1]DiasPond'!AH775/COUNTIF(('[1]DiasPond'!C$770:AG$770),"&gt;0")*J$423,'[1]DiasPond'!AH775))</f>
        <v>0</v>
      </c>
      <c r="K433" s="207">
        <f>IF('[1]DiasPond'!AH877=0,0,IF('[1]DiasPond'!$AG$872=0,'[1]DiasPond'!AH877/COUNTIF(('[1]DiasPond'!C$872:AG$872),"&gt;0")*K$423,'[1]DiasPond'!AH877))</f>
        <v>0</v>
      </c>
      <c r="L433" s="207">
        <f>IF('[1]DiasPond'!AH979=0,0,IF('[1]DiasPond'!$AG$974=0,'[1]DiasPond'!AH979/COUNTIF(('[1]DiasPond'!C$974:AG$974),"&gt;0")*L$423,'[1]DiasPond'!AH979))</f>
        <v>0</v>
      </c>
      <c r="M433" s="207">
        <f>IF('[1]DiasPond'!AH1081=0,0,IF('[1]DiasPond'!$AF$1076=0,'[1]DiasPond'!AH1081/COUNTIF(('[1]DiasPond'!C$1076:AG$1076),"&gt;0")*M$423,'[1]DiasPond'!AH1081))</f>
        <v>0</v>
      </c>
      <c r="N433" s="207">
        <f>IF('[1]DiasPond'!AH1183=0,0,IF('[1]DiasPond'!$AG$1178=0,'[1]DiasPond'!AH1183/COUNTIF(('[1]DiasPond'!C$1178:AG$1178),"&gt;0")*N$423,'[1]DiasPond'!AH1183))</f>
        <v>0</v>
      </c>
      <c r="O433" s="201">
        <f t="shared" si="71"/>
        <v>0</v>
      </c>
    </row>
    <row r="434" spans="1:15" ht="12.75" hidden="1">
      <c r="A434" s="217">
        <v>4</v>
      </c>
      <c r="B434" s="215" t="str">
        <f>$B$13</f>
        <v>Proceso 4</v>
      </c>
      <c r="C434" s="207"/>
      <c r="D434" s="207"/>
      <c r="E434" s="207"/>
      <c r="F434" s="207"/>
      <c r="G434" s="207"/>
      <c r="H434" s="207">
        <f>IF('[1]DiasPond'!AH572=0,0,IF('[1]DiasPond'!$AF$566=0,'[1]DiasPond'!AH572/COUNTIF(('[1]DiasPond'!C$566:AG$566),"&gt;0")*H$423,'[1]DiasPond'!AH572))</f>
        <v>0</v>
      </c>
      <c r="I434" s="207">
        <f>IF('[1]DiasPond'!AH674=0,0,IF('[1]DiasPond'!$AG$668=0,'[1]DiasPond'!AH674/COUNTIF(('[1]DiasPond'!C$668:AG$668),"&gt;0")*I$423,'[1]DiasPond'!AH674))</f>
        <v>0</v>
      </c>
      <c r="J434" s="207">
        <f>IF('[1]DiasPond'!AH776=0,0,IF('[1]DiasPond'!$AF$770=0,'[1]DiasPond'!AH776/COUNTIF(('[1]DiasPond'!C$770:AG$770),"&gt;0")*J$423,'[1]DiasPond'!AH776))</f>
        <v>0</v>
      </c>
      <c r="K434" s="207">
        <f>IF('[1]DiasPond'!AH878=0,0,IF('[1]DiasPond'!$AG$872=0,'[1]DiasPond'!AH878/COUNTIF(('[1]DiasPond'!C$872:AG$872),"&gt;0")*K$423,'[1]DiasPond'!AH878))</f>
        <v>0</v>
      </c>
      <c r="L434" s="207">
        <f>IF('[1]DiasPond'!AH980=0,0,IF('[1]DiasPond'!$AG$974=0,'[1]DiasPond'!AH980/COUNTIF(('[1]DiasPond'!C$974:AG$974),"&gt;0")*L$423,'[1]DiasPond'!AH980))</f>
        <v>0</v>
      </c>
      <c r="M434" s="207">
        <f>IF('[1]DiasPond'!AH1082=0,0,IF('[1]DiasPond'!$AF$1076=0,'[1]DiasPond'!AH1082/COUNTIF(('[1]DiasPond'!C$1076:AG$1076),"&gt;0")*M$423,'[1]DiasPond'!AH1082))</f>
        <v>0</v>
      </c>
      <c r="N434" s="207">
        <f>IF('[1]DiasPond'!AH1184=0,0,IF('[1]DiasPond'!$AG$1178=0,'[1]DiasPond'!AH1184/COUNTIF(('[1]DiasPond'!C$1178:AG$1178),"&gt;0")*N$423,'[1]DiasPond'!AH1184))</f>
        <v>0</v>
      </c>
      <c r="O434" s="201">
        <f t="shared" si="71"/>
        <v>0</v>
      </c>
    </row>
    <row r="435" spans="1:15" ht="12.75" hidden="1">
      <c r="A435" s="217">
        <v>5</v>
      </c>
      <c r="B435" s="215" t="str">
        <f>$B$14</f>
        <v>Proceso 5</v>
      </c>
      <c r="C435" s="207"/>
      <c r="D435" s="207"/>
      <c r="E435" s="207"/>
      <c r="F435" s="207"/>
      <c r="G435" s="207"/>
      <c r="H435" s="207">
        <f>IF('[1]DiasPond'!AH573=0,0,IF('[1]DiasPond'!$AF$566=0,'[1]DiasPond'!AH573/COUNTIF(('[1]DiasPond'!C$566:AG$566),"&gt;0")*H$423,'[1]DiasPond'!AH573))</f>
        <v>0</v>
      </c>
      <c r="I435" s="207">
        <f>IF('[1]DiasPond'!AH675=0,0,IF('[1]DiasPond'!$AG$668=0,'[1]DiasPond'!AH675/COUNTIF(('[1]DiasPond'!C$668:AG$668),"&gt;0")*I$423,'[1]DiasPond'!AH675))</f>
        <v>0</v>
      </c>
      <c r="J435" s="207">
        <f>IF('[1]DiasPond'!AH777=0,0,IF('[1]DiasPond'!$AF$770=0,'[1]DiasPond'!AH777/COUNTIF(('[1]DiasPond'!C$770:AG$770),"&gt;0")*J$423,'[1]DiasPond'!AH777))</f>
        <v>0</v>
      </c>
      <c r="K435" s="207">
        <f>IF('[1]DiasPond'!AH879=0,0,IF('[1]DiasPond'!$AG$872=0,'[1]DiasPond'!AH879/COUNTIF(('[1]DiasPond'!C$872:AG$872),"&gt;0")*K$423,'[1]DiasPond'!AH879))</f>
        <v>0</v>
      </c>
      <c r="L435" s="207">
        <f>IF('[1]DiasPond'!AH981=0,0,IF('[1]DiasPond'!$AG$974=0,'[1]DiasPond'!AH981/COUNTIF(('[1]DiasPond'!C$974:AG$974),"&gt;0")*L$423,'[1]DiasPond'!AH981))</f>
        <v>0</v>
      </c>
      <c r="M435" s="207">
        <f>IF('[1]DiasPond'!AH1083=0,0,IF('[1]DiasPond'!$AF$1076=0,'[1]DiasPond'!AH1083/COUNTIF(('[1]DiasPond'!C$1076:AG$1076),"&gt;0")*M$423,'[1]DiasPond'!AH1083))</f>
        <v>0</v>
      </c>
      <c r="N435" s="207">
        <f>IF('[1]DiasPond'!AH1185=0,0,IF('[1]DiasPond'!$AG$1178=0,'[1]DiasPond'!AH1185/COUNTIF(('[1]DiasPond'!C$1178:AG$1178),"&gt;0")*N$423,'[1]DiasPond'!AH1185))</f>
        <v>0</v>
      </c>
      <c r="O435" s="201">
        <f t="shared" si="71"/>
        <v>0</v>
      </c>
    </row>
    <row r="436" spans="1:15" ht="12.75" hidden="1">
      <c r="A436" s="217">
        <v>6</v>
      </c>
      <c r="B436" s="215" t="str">
        <f>$B$15</f>
        <v>Proceso 6</v>
      </c>
      <c r="C436" s="207"/>
      <c r="D436" s="207"/>
      <c r="E436" s="207"/>
      <c r="F436" s="207"/>
      <c r="G436" s="207"/>
      <c r="H436" s="207">
        <f>IF('[1]DiasPond'!AH574=0,0,IF('[1]DiasPond'!$AF$566=0,'[1]DiasPond'!AH574/COUNTIF(('[1]DiasPond'!C$566:AG$566),"&gt;0")*H$423,'[1]DiasPond'!AH574))</f>
        <v>0</v>
      </c>
      <c r="I436" s="207">
        <f>IF('[1]DiasPond'!AH676=0,0,IF('[1]DiasPond'!$AG$668=0,'[1]DiasPond'!AH676/COUNTIF(('[1]DiasPond'!C$668:AG$668),"&gt;0")*I$423,'[1]DiasPond'!AH676))</f>
        <v>0</v>
      </c>
      <c r="J436" s="207">
        <f>IF('[1]DiasPond'!AH778=0,0,IF('[1]DiasPond'!$AF$770=0,'[1]DiasPond'!AH778/COUNTIF(('[1]DiasPond'!C$770:AG$770),"&gt;0")*J$423,'[1]DiasPond'!AH778))</f>
        <v>0</v>
      </c>
      <c r="K436" s="207">
        <f>IF('[1]DiasPond'!AH880=0,0,IF('[1]DiasPond'!$AG$872=0,'[1]DiasPond'!AH880/COUNTIF(('[1]DiasPond'!C$872:AG$872),"&gt;0")*K$423,'[1]DiasPond'!AH880))</f>
        <v>0</v>
      </c>
      <c r="L436" s="207">
        <f>IF('[1]DiasPond'!AH982=0,0,IF('[1]DiasPond'!$AG$974=0,'[1]DiasPond'!AH982/COUNTIF(('[1]DiasPond'!C$974:AG$974),"&gt;0")*L$423,'[1]DiasPond'!AH982))</f>
        <v>0</v>
      </c>
      <c r="M436" s="207">
        <f>IF('[1]DiasPond'!AH1084=0,0,IF('[1]DiasPond'!$AF$1076=0,'[1]DiasPond'!AH1084/COUNTIF(('[1]DiasPond'!C$1076:AG$1076),"&gt;0")*M$423,'[1]DiasPond'!AH1084))</f>
        <v>0</v>
      </c>
      <c r="N436" s="207">
        <f>IF('[1]DiasPond'!AH1186=0,0,IF('[1]DiasPond'!$AG$1178=0,'[1]DiasPond'!AH1186/COUNTIF(('[1]DiasPond'!C$1178:AG$1178),"&gt;0")*N$423,'[1]DiasPond'!AH1186))</f>
        <v>0</v>
      </c>
      <c r="O436" s="201">
        <f t="shared" si="71"/>
        <v>0</v>
      </c>
    </row>
    <row r="437" spans="1:15" ht="12.75" hidden="1">
      <c r="A437" s="217">
        <v>7</v>
      </c>
      <c r="B437" s="215" t="str">
        <f>$B$16</f>
        <v>Proceso 7</v>
      </c>
      <c r="C437" s="207"/>
      <c r="D437" s="207"/>
      <c r="E437" s="207"/>
      <c r="F437" s="207"/>
      <c r="G437" s="207"/>
      <c r="H437" s="207">
        <f>IF('[1]DiasPond'!AH575=0,0,IF('[1]DiasPond'!$AF$566=0,'[1]DiasPond'!AH575/COUNTIF(('[1]DiasPond'!C$566:AG$566),"&gt;0")*H$423,'[1]DiasPond'!AH575))</f>
        <v>0</v>
      </c>
      <c r="I437" s="207">
        <f>IF('[1]DiasPond'!AH677=0,0,IF('[1]DiasPond'!$AG$668=0,'[1]DiasPond'!AH677/COUNTIF(('[1]DiasPond'!C$668:AG$668),"&gt;0")*I$423,'[1]DiasPond'!AH677))</f>
        <v>0</v>
      </c>
      <c r="J437" s="207">
        <f>IF('[1]DiasPond'!AH779=0,0,IF('[1]DiasPond'!$AF$770=0,'[1]DiasPond'!AH779/COUNTIF(('[1]DiasPond'!C$770:AG$770),"&gt;0")*J$423,'[1]DiasPond'!AH779))</f>
        <v>0</v>
      </c>
      <c r="K437" s="207">
        <f>IF('[1]DiasPond'!AH881=0,0,IF('[1]DiasPond'!$AG$872=0,'[1]DiasPond'!AH881/COUNTIF(('[1]DiasPond'!C$872:AG$872),"&gt;0")*K$423,'[1]DiasPond'!AH881))</f>
        <v>0</v>
      </c>
      <c r="L437" s="207">
        <f>IF('[1]DiasPond'!AH983=0,0,IF('[1]DiasPond'!$AG$974=0,'[1]DiasPond'!AH983/COUNTIF(('[1]DiasPond'!C$974:AG$974),"&gt;0")*L$423,'[1]DiasPond'!AH983))</f>
        <v>0</v>
      </c>
      <c r="M437" s="207">
        <f>IF('[1]DiasPond'!AH1085=0,0,IF('[1]DiasPond'!$AF$1076=0,'[1]DiasPond'!AH1085/COUNTIF(('[1]DiasPond'!C$1076:AG$1076),"&gt;0")*M$423,'[1]DiasPond'!AH1085))</f>
        <v>0</v>
      </c>
      <c r="N437" s="207">
        <f>IF('[1]DiasPond'!AH1187=0,0,IF('[1]DiasPond'!$AG$1178=0,'[1]DiasPond'!AH1187/COUNTIF(('[1]DiasPond'!C$1178:AG$1178),"&gt;0")*N$423,'[1]DiasPond'!AH1187))</f>
        <v>0</v>
      </c>
      <c r="O437" s="201">
        <f t="shared" si="71"/>
        <v>0</v>
      </c>
    </row>
    <row r="438" spans="1:15" ht="12.75" hidden="1">
      <c r="A438" s="217">
        <v>8</v>
      </c>
      <c r="B438" s="215" t="str">
        <f>$B$17</f>
        <v>Proceso 8</v>
      </c>
      <c r="C438" s="207"/>
      <c r="D438" s="207"/>
      <c r="E438" s="207"/>
      <c r="F438" s="207"/>
      <c r="G438" s="207"/>
      <c r="H438" s="207">
        <f>IF('[1]DiasPond'!AH576=0,0,IF('[1]DiasPond'!$AF$566=0,'[1]DiasPond'!AH576/COUNTIF(('[1]DiasPond'!C$566:AG$566),"&gt;0")*H$423,'[1]DiasPond'!AH576))</f>
        <v>0</v>
      </c>
      <c r="I438" s="207">
        <f>IF('[1]DiasPond'!AH678=0,0,IF('[1]DiasPond'!$AG$668=0,'[1]DiasPond'!AH678/COUNTIF(('[1]DiasPond'!C$668:AG$668),"&gt;0")*I$423,'[1]DiasPond'!AH678))</f>
        <v>0</v>
      </c>
      <c r="J438" s="207">
        <f>IF('[1]DiasPond'!AH780=0,0,IF('[1]DiasPond'!$AF$770=0,'[1]DiasPond'!AH780/COUNTIF(('[1]DiasPond'!C$770:AG$770),"&gt;0")*J$423,'[1]DiasPond'!AH780))</f>
        <v>0</v>
      </c>
      <c r="K438" s="207">
        <f>IF('[1]DiasPond'!AH882=0,0,IF('[1]DiasPond'!$AG$872=0,'[1]DiasPond'!AH882/COUNTIF(('[1]DiasPond'!C$872:AG$872),"&gt;0")*K$423,'[1]DiasPond'!AH882))</f>
        <v>0</v>
      </c>
      <c r="L438" s="207">
        <f>IF('[1]DiasPond'!AH984=0,0,IF('[1]DiasPond'!$AG$974=0,'[1]DiasPond'!AH984/COUNTIF(('[1]DiasPond'!C$974:AG$974),"&gt;0")*L$423,'[1]DiasPond'!AH984))</f>
        <v>0</v>
      </c>
      <c r="M438" s="207">
        <f>IF('[1]DiasPond'!AH1086=0,0,IF('[1]DiasPond'!$AF$1076=0,'[1]DiasPond'!AH1086/COUNTIF(('[1]DiasPond'!C$1076:AG$1076),"&gt;0")*M$423,'[1]DiasPond'!AH1086))</f>
        <v>0</v>
      </c>
      <c r="N438" s="207">
        <f>IF('[1]DiasPond'!AH1188=0,0,IF('[1]DiasPond'!$AG$1178=0,'[1]DiasPond'!AH1188/COUNTIF(('[1]DiasPond'!C$1178:AG$1178),"&gt;0")*N$423,'[1]DiasPond'!AH1188))</f>
        <v>0</v>
      </c>
      <c r="O438" s="201">
        <f t="shared" si="71"/>
        <v>0</v>
      </c>
    </row>
    <row r="439" spans="1:15" ht="12.75" hidden="1">
      <c r="A439" s="217">
        <v>9</v>
      </c>
      <c r="B439" s="215" t="str">
        <f>$B$18</f>
        <v>Proceso 9</v>
      </c>
      <c r="C439" s="207"/>
      <c r="D439" s="207"/>
      <c r="E439" s="207"/>
      <c r="F439" s="207"/>
      <c r="G439" s="207"/>
      <c r="H439" s="207">
        <f>IF('[1]DiasPond'!AH577=0,0,IF('[1]DiasPond'!$AF$566=0,'[1]DiasPond'!AH577/COUNTIF(('[1]DiasPond'!C$566:AG$566),"&gt;0")*H$423,'[1]DiasPond'!AH577))</f>
        <v>0</v>
      </c>
      <c r="I439" s="207">
        <f>IF('[1]DiasPond'!AH679=0,0,IF('[1]DiasPond'!$AG$668=0,'[1]DiasPond'!AH679/COUNTIF(('[1]DiasPond'!C$668:AG$668),"&gt;0")*I$423,'[1]DiasPond'!AH679))</f>
        <v>0</v>
      </c>
      <c r="J439" s="207">
        <f>IF('[1]DiasPond'!AH781=0,0,IF('[1]DiasPond'!$AF$770=0,'[1]DiasPond'!AH781/COUNTIF(('[1]DiasPond'!C$770:AG$770),"&gt;0")*J$423,'[1]DiasPond'!AH781))</f>
        <v>0</v>
      </c>
      <c r="K439" s="207">
        <f>IF('[1]DiasPond'!AH883=0,0,IF('[1]DiasPond'!$AG$872=0,'[1]DiasPond'!AH883/COUNTIF(('[1]DiasPond'!C$872:AG$872),"&gt;0")*K$423,'[1]DiasPond'!AH883))</f>
        <v>0</v>
      </c>
      <c r="L439" s="207">
        <f>IF('[1]DiasPond'!AH985=0,0,IF('[1]DiasPond'!$AG$974=0,'[1]DiasPond'!AH985/COUNTIF(('[1]DiasPond'!C$974:AG$974),"&gt;0")*L$423,'[1]DiasPond'!AH985))</f>
        <v>0</v>
      </c>
      <c r="M439" s="207">
        <f>IF('[1]DiasPond'!AH1087=0,0,IF('[1]DiasPond'!$AF$1076=0,'[1]DiasPond'!AH1087/COUNTIF(('[1]DiasPond'!C$1076:AG$1076),"&gt;0")*M$423,'[1]DiasPond'!AH1087))</f>
        <v>0</v>
      </c>
      <c r="N439" s="207">
        <f>IF('[1]DiasPond'!AH1189=0,0,IF('[1]DiasPond'!$AG$1178=0,'[1]DiasPond'!AH1189/COUNTIF(('[1]DiasPond'!C$1178:AG$1178),"&gt;0")*N$423,'[1]DiasPond'!AH1189))</f>
        <v>0</v>
      </c>
      <c r="O439" s="201">
        <f t="shared" si="71"/>
        <v>0</v>
      </c>
    </row>
    <row r="440" spans="1:15" ht="12.75" hidden="1">
      <c r="A440" s="217">
        <v>10</v>
      </c>
      <c r="B440" s="215" t="str">
        <f>$B$19</f>
        <v>Proceso 10</v>
      </c>
      <c r="C440" s="207"/>
      <c r="D440" s="207"/>
      <c r="E440" s="207"/>
      <c r="F440" s="207"/>
      <c r="G440" s="207"/>
      <c r="H440" s="207">
        <f>IF('[1]DiasPond'!AH578=0,0,IF('[1]DiasPond'!$AF$566=0,'[1]DiasPond'!AH578/COUNTIF(('[1]DiasPond'!C$566:AG$566),"&gt;0")*H$423,'[1]DiasPond'!AH578))</f>
        <v>0</v>
      </c>
      <c r="I440" s="207">
        <f>IF('[1]DiasPond'!AH680=0,0,IF('[1]DiasPond'!$AG$668=0,'[1]DiasPond'!AH680/COUNTIF(('[1]DiasPond'!C$668:AG$668),"&gt;0")*I$423,'[1]DiasPond'!AH680))</f>
        <v>0</v>
      </c>
      <c r="J440" s="207">
        <f>IF('[1]DiasPond'!AH782=0,0,IF('[1]DiasPond'!$AF$770=0,'[1]DiasPond'!AH782/COUNTIF(('[1]DiasPond'!C$770:AG$770),"&gt;0")*J$423,'[1]DiasPond'!AH782))</f>
        <v>0</v>
      </c>
      <c r="K440" s="207">
        <f>IF('[1]DiasPond'!AH884=0,0,IF('[1]DiasPond'!$AG$872=0,'[1]DiasPond'!AH884/COUNTIF(('[1]DiasPond'!C$872:AG$872),"&gt;0")*K$423,'[1]DiasPond'!AH884))</f>
        <v>0</v>
      </c>
      <c r="L440" s="207">
        <f>IF('[1]DiasPond'!AH986=0,0,IF('[1]DiasPond'!$AG$974=0,'[1]DiasPond'!AH986/COUNTIF(('[1]DiasPond'!C$974:AG$974),"&gt;0")*L$423,'[1]DiasPond'!AH986))</f>
        <v>0</v>
      </c>
      <c r="M440" s="207">
        <f>IF('[1]DiasPond'!AH1088=0,0,IF('[1]DiasPond'!$AF$1076=0,'[1]DiasPond'!AH1088/COUNTIF(('[1]DiasPond'!C$1076:AG$1076),"&gt;0")*M$423,'[1]DiasPond'!AH1088))</f>
        <v>0</v>
      </c>
      <c r="N440" s="207">
        <f>IF('[1]DiasPond'!AH1190=0,0,IF('[1]DiasPond'!$AG$1178=0,'[1]DiasPond'!AH1190/COUNTIF(('[1]DiasPond'!C$1178:AG$1178),"&gt;0")*N$423,'[1]DiasPond'!AH1190))</f>
        <v>0</v>
      </c>
      <c r="O440" s="201">
        <f t="shared" si="71"/>
        <v>0</v>
      </c>
    </row>
    <row r="441" spans="1:15" ht="12.75" hidden="1">
      <c r="A441" s="217">
        <v>11</v>
      </c>
      <c r="B441" s="215" t="str">
        <f>$B$20</f>
        <v>Proceso 11</v>
      </c>
      <c r="C441" s="207"/>
      <c r="D441" s="207"/>
      <c r="E441" s="207"/>
      <c r="F441" s="207"/>
      <c r="G441" s="207"/>
      <c r="H441" s="207">
        <f>IF('[1]DiasPond'!AH579=0,0,IF('[1]DiasPond'!$AF$566=0,'[1]DiasPond'!AH579/COUNTIF(('[1]DiasPond'!C$566:AG$566),"&gt;0")*H$423,'[1]DiasPond'!AH579))</f>
        <v>0</v>
      </c>
      <c r="I441" s="207">
        <f>IF('[1]DiasPond'!AH681=0,0,IF('[1]DiasPond'!$AG$668=0,'[1]DiasPond'!AH681/COUNTIF(('[1]DiasPond'!C$668:AG$668),"&gt;0")*I$423,'[1]DiasPond'!AH681))</f>
        <v>0</v>
      </c>
      <c r="J441" s="207">
        <f>IF('[1]DiasPond'!AH783=0,0,IF('[1]DiasPond'!$AF$770=0,'[1]DiasPond'!AH783/COUNTIF(('[1]DiasPond'!C$770:AG$770),"&gt;0")*J$423,'[1]DiasPond'!AH783))</f>
        <v>0</v>
      </c>
      <c r="K441" s="207">
        <f>IF('[1]DiasPond'!AH885=0,0,IF('[1]DiasPond'!$AG$872=0,'[1]DiasPond'!AH885/COUNTIF(('[1]DiasPond'!C$872:AG$872),"&gt;0")*K$423,'[1]DiasPond'!AH885))</f>
        <v>0</v>
      </c>
      <c r="L441" s="207">
        <f>IF('[1]DiasPond'!AH987=0,0,IF('[1]DiasPond'!$AG$974=0,'[1]DiasPond'!AH987/COUNTIF(('[1]DiasPond'!C$974:AG$974),"&gt;0")*L$423,'[1]DiasPond'!AH987))</f>
        <v>0</v>
      </c>
      <c r="M441" s="207">
        <f>IF('[1]DiasPond'!AH1089=0,0,IF('[1]DiasPond'!$AF$1076=0,'[1]DiasPond'!AH1089/COUNTIF(('[1]DiasPond'!C$1076:AG$1076),"&gt;0")*M$423,'[1]DiasPond'!AH1089))</f>
        <v>0</v>
      </c>
      <c r="N441" s="207">
        <f>IF('[1]DiasPond'!AH1191=0,0,IF('[1]DiasPond'!$AG$1178=0,'[1]DiasPond'!AH1191/COUNTIF(('[1]DiasPond'!C$1178:AG$1178),"&gt;0")*N$423,'[1]DiasPond'!AH1191))</f>
        <v>0</v>
      </c>
      <c r="O441" s="201">
        <f t="shared" si="71"/>
        <v>0</v>
      </c>
    </row>
    <row r="442" spans="1:15" ht="12.75" hidden="1">
      <c r="A442" s="217">
        <v>12</v>
      </c>
      <c r="B442" s="215" t="str">
        <f>$B$21</f>
        <v>Proceso 12</v>
      </c>
      <c r="C442" s="207"/>
      <c r="D442" s="207"/>
      <c r="E442" s="207"/>
      <c r="F442" s="207"/>
      <c r="G442" s="207"/>
      <c r="H442" s="207">
        <f>IF('[1]DiasPond'!AH580=0,0,IF('[1]DiasPond'!$AF$566=0,'[1]DiasPond'!AH580/COUNTIF(('[1]DiasPond'!C$566:AG$566),"&gt;0")*H$423,'[1]DiasPond'!AH580))</f>
        <v>0</v>
      </c>
      <c r="I442" s="207">
        <f>IF('[1]DiasPond'!AH682=0,0,IF('[1]DiasPond'!$AG$668=0,'[1]DiasPond'!AH682/COUNTIF(('[1]DiasPond'!C$668:AG$668),"&gt;0")*I$423,'[1]DiasPond'!AH682))</f>
        <v>0</v>
      </c>
      <c r="J442" s="207">
        <f>IF('[1]DiasPond'!AH784=0,0,IF('[1]DiasPond'!$AF$770=0,'[1]DiasPond'!AH784/COUNTIF(('[1]DiasPond'!C$770:AG$770),"&gt;0")*J$423,'[1]DiasPond'!AH784))</f>
        <v>0</v>
      </c>
      <c r="K442" s="207">
        <f>IF('[1]DiasPond'!AH886=0,0,IF('[1]DiasPond'!$AG$872=0,'[1]DiasPond'!AH886/COUNTIF(('[1]DiasPond'!C$872:AG$872),"&gt;0")*K$423,'[1]DiasPond'!AH886))</f>
        <v>0</v>
      </c>
      <c r="L442" s="207">
        <f>IF('[1]DiasPond'!AH988=0,0,IF('[1]DiasPond'!$AG$974=0,'[1]DiasPond'!AH988/COUNTIF(('[1]DiasPond'!C$974:AG$974),"&gt;0")*L$423,'[1]DiasPond'!AH988))</f>
        <v>0</v>
      </c>
      <c r="M442" s="207">
        <f>IF('[1]DiasPond'!AH1090=0,0,IF('[1]DiasPond'!$AF$1076=0,'[1]DiasPond'!AH1090/COUNTIF(('[1]DiasPond'!C$1076:AG$1076),"&gt;0")*M$423,'[1]DiasPond'!AH1090))</f>
        <v>0</v>
      </c>
      <c r="N442" s="207">
        <f>IF('[1]DiasPond'!AH1192=0,0,IF('[1]DiasPond'!$AG$1178=0,'[1]DiasPond'!AH1192/COUNTIF(('[1]DiasPond'!C$1178:AG$1178),"&gt;0")*N$423,'[1]DiasPond'!AH1192))</f>
        <v>0</v>
      </c>
      <c r="O442" s="201">
        <f t="shared" si="71"/>
        <v>0</v>
      </c>
    </row>
    <row r="443" spans="1:15" ht="12.75" hidden="1">
      <c r="A443" s="217">
        <v>13</v>
      </c>
      <c r="B443" s="215" t="str">
        <f>$B$22</f>
        <v>Proceso 13</v>
      </c>
      <c r="C443" s="207"/>
      <c r="D443" s="207"/>
      <c r="E443" s="207"/>
      <c r="F443" s="207"/>
      <c r="G443" s="207"/>
      <c r="H443" s="207">
        <f>IF('[1]DiasPond'!AH581=0,0,IF('[1]DiasPond'!$AF$566=0,'[1]DiasPond'!AH581/COUNTIF(('[1]DiasPond'!C$566:AG$566),"&gt;0")*H$423,'[1]DiasPond'!AH581))</f>
        <v>0</v>
      </c>
      <c r="I443" s="207">
        <f>IF('[1]DiasPond'!AH683=0,0,IF('[1]DiasPond'!$AG$668=0,'[1]DiasPond'!AH683/COUNTIF(('[1]DiasPond'!C$668:AG$668),"&gt;0")*I$423,'[1]DiasPond'!AH683))</f>
        <v>0</v>
      </c>
      <c r="J443" s="207">
        <f>IF('[1]DiasPond'!AH785=0,0,IF('[1]DiasPond'!$AF$770=0,'[1]DiasPond'!AH785/COUNTIF(('[1]DiasPond'!C$770:AG$770),"&gt;0")*J$423,'[1]DiasPond'!AH785))</f>
        <v>0</v>
      </c>
      <c r="K443" s="207">
        <f>IF('[1]DiasPond'!AH887=0,0,IF('[1]DiasPond'!$AG$872=0,'[1]DiasPond'!AH887/COUNTIF(('[1]DiasPond'!C$872:AG$872),"&gt;0")*K$423,'[1]DiasPond'!AH887))</f>
        <v>0</v>
      </c>
      <c r="L443" s="207">
        <f>IF('[1]DiasPond'!AH989=0,0,IF('[1]DiasPond'!$AG$974=0,'[1]DiasPond'!AH989/COUNTIF(('[1]DiasPond'!C$974:AG$974),"&gt;0")*L$423,'[1]DiasPond'!AH989))</f>
        <v>0</v>
      </c>
      <c r="M443" s="207">
        <f>IF('[1]DiasPond'!AH1091=0,0,IF('[1]DiasPond'!$AF$1076=0,'[1]DiasPond'!AH1091/COUNTIF(('[1]DiasPond'!C$1076:AG$1076),"&gt;0")*M$423,'[1]DiasPond'!AH1091))</f>
        <v>0</v>
      </c>
      <c r="N443" s="207">
        <f>IF('[1]DiasPond'!AH1193=0,0,IF('[1]DiasPond'!$AG$1178=0,'[1]DiasPond'!AH1193/COUNTIF(('[1]DiasPond'!C$1178:AG$1178),"&gt;0")*N$423,'[1]DiasPond'!AH1193))</f>
        <v>0</v>
      </c>
      <c r="O443" s="201">
        <f t="shared" si="71"/>
        <v>0</v>
      </c>
    </row>
    <row r="444" spans="1:15" ht="12.75" hidden="1">
      <c r="A444" s="217">
        <v>14</v>
      </c>
      <c r="B444" s="215" t="str">
        <f>$B$23</f>
        <v>Proceso 14</v>
      </c>
      <c r="C444" s="207"/>
      <c r="D444" s="207"/>
      <c r="E444" s="207"/>
      <c r="F444" s="207"/>
      <c r="G444" s="207"/>
      <c r="H444" s="207">
        <f>IF('[1]DiasPond'!AH582=0,0,IF('[1]DiasPond'!$AF$566=0,'[1]DiasPond'!AH582/COUNTIF(('[1]DiasPond'!C$566:AG$566),"&gt;0")*H$423,'[1]DiasPond'!AH582))</f>
        <v>0</v>
      </c>
      <c r="I444" s="207">
        <f>IF('[1]DiasPond'!AH684=0,0,IF('[1]DiasPond'!$AG$668=0,'[1]DiasPond'!AH684/COUNTIF(('[1]DiasPond'!C$668:AG$668),"&gt;0")*I$423,'[1]DiasPond'!AH684))</f>
        <v>0</v>
      </c>
      <c r="J444" s="207">
        <f>IF('[1]DiasPond'!AH786=0,0,IF('[1]DiasPond'!$AF$770=0,'[1]DiasPond'!AH786/COUNTIF(('[1]DiasPond'!C$770:AG$770),"&gt;0")*J$423,'[1]DiasPond'!AH786))</f>
        <v>0</v>
      </c>
      <c r="K444" s="207">
        <f>IF('[1]DiasPond'!AH888=0,0,IF('[1]DiasPond'!$AG$872=0,'[1]DiasPond'!AH888/COUNTIF(('[1]DiasPond'!C$872:AG$872),"&gt;0")*K$423,'[1]DiasPond'!AH888))</f>
        <v>0</v>
      </c>
      <c r="L444" s="207">
        <f>IF('[1]DiasPond'!AH990=0,0,IF('[1]DiasPond'!$AG$974=0,'[1]DiasPond'!AH990/COUNTIF(('[1]DiasPond'!C$974:AG$974),"&gt;0")*L$423,'[1]DiasPond'!AH990))</f>
        <v>0</v>
      </c>
      <c r="M444" s="207">
        <f>IF('[1]DiasPond'!AH1092=0,0,IF('[1]DiasPond'!$AF$1076=0,'[1]DiasPond'!AH1092/COUNTIF(('[1]DiasPond'!C$1076:AG$1076),"&gt;0")*M$423,'[1]DiasPond'!AH1092))</f>
        <v>0</v>
      </c>
      <c r="N444" s="207">
        <f>IF('[1]DiasPond'!AH1194=0,0,IF('[1]DiasPond'!$AG$1178=0,'[1]DiasPond'!AH1194/COUNTIF(('[1]DiasPond'!C$1178:AG$1178),"&gt;0")*N$423,'[1]DiasPond'!AH1194))</f>
        <v>0</v>
      </c>
      <c r="O444" s="201">
        <f t="shared" si="71"/>
        <v>0</v>
      </c>
    </row>
    <row r="445" spans="1:15" ht="12.75" hidden="1">
      <c r="A445" s="217">
        <v>15</v>
      </c>
      <c r="B445" s="215" t="str">
        <f>$B$24</f>
        <v>Proceso 15</v>
      </c>
      <c r="C445" s="207"/>
      <c r="D445" s="207"/>
      <c r="E445" s="207"/>
      <c r="F445" s="207"/>
      <c r="G445" s="207"/>
      <c r="H445" s="207">
        <f>IF('[1]DiasPond'!AH583=0,0,IF('[1]DiasPond'!$AF$566=0,'[1]DiasPond'!AH583/COUNTIF(('[1]DiasPond'!C$566:AG$566),"&gt;0")*H$423,'[1]DiasPond'!AH583))</f>
        <v>0</v>
      </c>
      <c r="I445" s="207">
        <f>IF('[1]DiasPond'!AH685=0,0,IF('[1]DiasPond'!$AG$668=0,'[1]DiasPond'!AH685/COUNTIF(('[1]DiasPond'!C$668:AG$668),"&gt;0")*I$423,'[1]DiasPond'!AH685))</f>
        <v>0</v>
      </c>
      <c r="J445" s="207">
        <f>IF('[1]DiasPond'!AH787=0,0,IF('[1]DiasPond'!$AF$770=0,'[1]DiasPond'!AH787/COUNTIF(('[1]DiasPond'!C$770:AG$770),"&gt;0")*J$423,'[1]DiasPond'!AH787))</f>
        <v>0</v>
      </c>
      <c r="K445" s="207">
        <f>IF('[1]DiasPond'!AH889=0,0,IF('[1]DiasPond'!$AG$872=0,'[1]DiasPond'!AH889/COUNTIF(('[1]DiasPond'!C$872:AG$872),"&gt;0")*K$423,'[1]DiasPond'!AH889))</f>
        <v>0</v>
      </c>
      <c r="L445" s="207">
        <f>IF('[1]DiasPond'!AH991=0,0,IF('[1]DiasPond'!$AG$974=0,'[1]DiasPond'!AH991/COUNTIF(('[1]DiasPond'!C$974:AG$974),"&gt;0")*L$423,'[1]DiasPond'!AH991))</f>
        <v>0</v>
      </c>
      <c r="M445" s="207">
        <f>IF('[1]DiasPond'!AH1093=0,0,IF('[1]DiasPond'!$AF$1076=0,'[1]DiasPond'!AH1093/COUNTIF(('[1]DiasPond'!C$1076:AG$1076),"&gt;0")*M$423,'[1]DiasPond'!AH1093))</f>
        <v>0</v>
      </c>
      <c r="N445" s="207">
        <f>IF('[1]DiasPond'!AH1195=0,0,IF('[1]DiasPond'!$AG$1178=0,'[1]DiasPond'!AH1195/COUNTIF(('[1]DiasPond'!C$1178:AG$1178),"&gt;0")*N$423,'[1]DiasPond'!AH1195))</f>
        <v>0</v>
      </c>
      <c r="O445" s="201">
        <f t="shared" si="71"/>
        <v>0</v>
      </c>
    </row>
    <row r="446" spans="1:15" ht="12.75" hidden="1">
      <c r="A446" s="217">
        <v>16</v>
      </c>
      <c r="B446" s="215" t="str">
        <f>$B$25</f>
        <v>Proceso 16</v>
      </c>
      <c r="C446" s="207"/>
      <c r="D446" s="207"/>
      <c r="E446" s="207"/>
      <c r="F446" s="207"/>
      <c r="G446" s="207"/>
      <c r="H446" s="207">
        <f>IF('[1]DiasPond'!AH584=0,0,IF('[1]DiasPond'!$AF$566=0,'[1]DiasPond'!AH584/COUNTIF(('[1]DiasPond'!C$566:AG$566),"&gt;0")*H$423,'[1]DiasPond'!AH584))</f>
        <v>0</v>
      </c>
      <c r="I446" s="207">
        <f>IF('[1]DiasPond'!AH686=0,0,IF('[1]DiasPond'!$AG$668=0,'[1]DiasPond'!AH686/COUNTIF(('[1]DiasPond'!C$668:AG$668),"&gt;0")*I$423,'[1]DiasPond'!AH686))</f>
        <v>0</v>
      </c>
      <c r="J446" s="207">
        <f>IF('[1]DiasPond'!AH788=0,0,IF('[1]DiasPond'!$AF$770=0,'[1]DiasPond'!AH788/COUNTIF(('[1]DiasPond'!C$770:AG$770),"&gt;0")*J$423,'[1]DiasPond'!AH788))</f>
        <v>0</v>
      </c>
      <c r="K446" s="207">
        <f>IF('[1]DiasPond'!AH890=0,0,IF('[1]DiasPond'!$AG$872=0,'[1]DiasPond'!AH890/COUNTIF(('[1]DiasPond'!C$872:AG$872),"&gt;0")*K$423,'[1]DiasPond'!AH890))</f>
        <v>0</v>
      </c>
      <c r="L446" s="207">
        <f>IF('[1]DiasPond'!AH992=0,0,IF('[1]DiasPond'!$AG$974=0,'[1]DiasPond'!AH992/COUNTIF(('[1]DiasPond'!C$974:AG$974),"&gt;0")*L$423,'[1]DiasPond'!AH992))</f>
        <v>0</v>
      </c>
      <c r="M446" s="207">
        <f>IF('[1]DiasPond'!AH1094=0,0,IF('[1]DiasPond'!$AF$1076=0,'[1]DiasPond'!AH1094/COUNTIF(('[1]DiasPond'!C$1076:AG$1076),"&gt;0")*M$423,'[1]DiasPond'!AH1094))</f>
        <v>0</v>
      </c>
      <c r="N446" s="207">
        <f>IF('[1]DiasPond'!AH1196=0,0,IF('[1]DiasPond'!$AG$1178=0,'[1]DiasPond'!AH1196/COUNTIF(('[1]DiasPond'!C$1178:AG$1178),"&gt;0")*N$423,'[1]DiasPond'!AH1196))</f>
        <v>0</v>
      </c>
      <c r="O446" s="201">
        <f t="shared" si="71"/>
        <v>0</v>
      </c>
    </row>
    <row r="447" spans="1:15" ht="12.75" hidden="1">
      <c r="A447" s="217">
        <v>17</v>
      </c>
      <c r="B447" s="215" t="str">
        <f>$B$26</f>
        <v>Proceso 17</v>
      </c>
      <c r="C447" s="207"/>
      <c r="D447" s="207"/>
      <c r="E447" s="207"/>
      <c r="F447" s="207"/>
      <c r="G447" s="207"/>
      <c r="H447" s="207">
        <f>IF('[1]DiasPond'!AH585=0,0,IF('[1]DiasPond'!$AF$566=0,'[1]DiasPond'!AH585/COUNTIF(('[1]DiasPond'!C$566:AG$566),"&gt;0")*H$423,'[1]DiasPond'!AH585))</f>
        <v>0</v>
      </c>
      <c r="I447" s="207">
        <f>IF('[1]DiasPond'!AH687=0,0,IF('[1]DiasPond'!$AG$668=0,'[1]DiasPond'!AH687/COUNTIF(('[1]DiasPond'!C$668:AG$668),"&gt;0")*I$423,'[1]DiasPond'!AH687))</f>
        <v>0</v>
      </c>
      <c r="J447" s="207">
        <f>IF('[1]DiasPond'!AH789=0,0,IF('[1]DiasPond'!$AF$770=0,'[1]DiasPond'!AH789/COUNTIF(('[1]DiasPond'!C$770:AG$770),"&gt;0")*J$423,'[1]DiasPond'!AH789))</f>
        <v>0</v>
      </c>
      <c r="K447" s="207">
        <f>IF('[1]DiasPond'!AH891=0,0,IF('[1]DiasPond'!$AG$872=0,'[1]DiasPond'!AH891/COUNTIF(('[1]DiasPond'!C$872:AG$872),"&gt;0")*K$423,'[1]DiasPond'!AH891))</f>
        <v>0</v>
      </c>
      <c r="L447" s="207">
        <f>IF('[1]DiasPond'!AH993=0,0,IF('[1]DiasPond'!$AG$974=0,'[1]DiasPond'!AH993/COUNTIF(('[1]DiasPond'!C$974:AG$974),"&gt;0")*L$423,'[1]DiasPond'!AH993))</f>
        <v>0</v>
      </c>
      <c r="M447" s="207">
        <f>IF('[1]DiasPond'!AH1095=0,0,IF('[1]DiasPond'!$AF$1076=0,'[1]DiasPond'!AH1095/COUNTIF(('[1]DiasPond'!C$1076:AG$1076),"&gt;0")*M$423,'[1]DiasPond'!AH1095))</f>
        <v>0</v>
      </c>
      <c r="N447" s="207">
        <f>IF('[1]DiasPond'!AH1197=0,0,IF('[1]DiasPond'!$AG$1178=0,'[1]DiasPond'!AH1197/COUNTIF(('[1]DiasPond'!C$1178:AG$1178),"&gt;0")*N$423,'[1]DiasPond'!AH1197))</f>
        <v>0</v>
      </c>
      <c r="O447" s="201">
        <f t="shared" si="71"/>
        <v>0</v>
      </c>
    </row>
    <row r="448" spans="1:15" ht="12.75" hidden="1">
      <c r="A448" s="217">
        <v>18</v>
      </c>
      <c r="B448" s="215" t="str">
        <f>$B$27</f>
        <v>Proceso 18</v>
      </c>
      <c r="C448" s="207"/>
      <c r="D448" s="207"/>
      <c r="E448" s="207"/>
      <c r="F448" s="207"/>
      <c r="G448" s="207"/>
      <c r="H448" s="207">
        <f>IF('[1]DiasPond'!AH586=0,0,IF('[1]DiasPond'!$AF$566=0,'[1]DiasPond'!AH586/COUNTIF(('[1]DiasPond'!C$566:AG$566),"&gt;0")*H$423,'[1]DiasPond'!AH586))</f>
        <v>0</v>
      </c>
      <c r="I448" s="207">
        <f>IF('[1]DiasPond'!AH688=0,0,IF('[1]DiasPond'!$AG$668=0,'[1]DiasPond'!AH688/COUNTIF(('[1]DiasPond'!C$668:AG$668),"&gt;0")*I$423,'[1]DiasPond'!AH688))</f>
        <v>0</v>
      </c>
      <c r="J448" s="207">
        <f>IF('[1]DiasPond'!AH790=0,0,IF('[1]DiasPond'!$AF$770=0,'[1]DiasPond'!AH790/COUNTIF(('[1]DiasPond'!C$770:AG$770),"&gt;0")*J$423,'[1]DiasPond'!AH790))</f>
        <v>0</v>
      </c>
      <c r="K448" s="207">
        <f>IF('[1]DiasPond'!AH892=0,0,IF('[1]DiasPond'!$AG$872=0,'[1]DiasPond'!AH892/COUNTIF(('[1]DiasPond'!C$872:AG$872),"&gt;0")*K$423,'[1]DiasPond'!AH892))</f>
        <v>0</v>
      </c>
      <c r="L448" s="207">
        <f>IF('[1]DiasPond'!AH994=0,0,IF('[1]DiasPond'!$AG$974=0,'[1]DiasPond'!AH994/COUNTIF(('[1]DiasPond'!C$974:AG$974),"&gt;0")*L$423,'[1]DiasPond'!AH994))</f>
        <v>0</v>
      </c>
      <c r="M448" s="207">
        <f>IF('[1]DiasPond'!AH1096=0,0,IF('[1]DiasPond'!$AF$1076=0,'[1]DiasPond'!AH1096/COUNTIF(('[1]DiasPond'!C$1076:AG$1076),"&gt;0")*M$423,'[1]DiasPond'!AH1096))</f>
        <v>0</v>
      </c>
      <c r="N448" s="207">
        <f>IF('[1]DiasPond'!AH1198=0,0,IF('[1]DiasPond'!$AG$1178=0,'[1]DiasPond'!AH1198/COUNTIF(('[1]DiasPond'!C$1178:AG$1178),"&gt;0")*N$423,'[1]DiasPond'!AH1198))</f>
        <v>0</v>
      </c>
      <c r="O448" s="201">
        <f t="shared" si="71"/>
        <v>0</v>
      </c>
    </row>
    <row r="449" spans="1:15" ht="12.75" hidden="1">
      <c r="A449" s="217">
        <v>19</v>
      </c>
      <c r="B449" s="215" t="str">
        <f>$B$28</f>
        <v>Proceso 19</v>
      </c>
      <c r="C449" s="207"/>
      <c r="D449" s="207"/>
      <c r="E449" s="207"/>
      <c r="F449" s="207"/>
      <c r="G449" s="207"/>
      <c r="H449" s="207">
        <f>IF('[1]DiasPond'!AH587=0,0,IF('[1]DiasPond'!$AF$566=0,'[1]DiasPond'!AH587/COUNTIF(('[1]DiasPond'!C$566:AG$566),"&gt;0")*H$423,'[1]DiasPond'!AH587))</f>
        <v>0</v>
      </c>
      <c r="I449" s="207">
        <f>IF('[1]DiasPond'!AH689=0,0,IF('[1]DiasPond'!$AG$668=0,'[1]DiasPond'!AH689/COUNTIF(('[1]DiasPond'!C$668:AG$668),"&gt;0")*I$423,'[1]DiasPond'!AH689))</f>
        <v>0</v>
      </c>
      <c r="J449" s="207">
        <f>IF('[1]DiasPond'!AH791=0,0,IF('[1]DiasPond'!$AF$770=0,'[1]DiasPond'!AH791/COUNTIF(('[1]DiasPond'!C$770:AG$770),"&gt;0")*J$423,'[1]DiasPond'!AH791))</f>
        <v>0</v>
      </c>
      <c r="K449" s="207">
        <f>IF('[1]DiasPond'!AH893=0,0,IF('[1]DiasPond'!$AG$872=0,'[1]DiasPond'!AH893/COUNTIF(('[1]DiasPond'!C$872:AG$872),"&gt;0")*K$423,'[1]DiasPond'!AH893))</f>
        <v>0</v>
      </c>
      <c r="L449" s="207">
        <f>IF('[1]DiasPond'!AH995=0,0,IF('[1]DiasPond'!$AG$974=0,'[1]DiasPond'!AH995/COUNTIF(('[1]DiasPond'!C$974:AG$974),"&gt;0")*L$423,'[1]DiasPond'!AH995))</f>
        <v>0</v>
      </c>
      <c r="M449" s="207">
        <f>IF('[1]DiasPond'!AH1097=0,0,IF('[1]DiasPond'!$AF$1076=0,'[1]DiasPond'!AH1097/COUNTIF(('[1]DiasPond'!C$1076:AG$1076),"&gt;0")*M$423,'[1]DiasPond'!AH1097))</f>
        <v>0</v>
      </c>
      <c r="N449" s="207">
        <f>IF('[1]DiasPond'!AH1199=0,0,IF('[1]DiasPond'!$AG$1178=0,'[1]DiasPond'!AH1199/COUNTIF(('[1]DiasPond'!C$1178:AG$1178),"&gt;0")*N$423,'[1]DiasPond'!AH1199))</f>
        <v>0</v>
      </c>
      <c r="O449" s="201">
        <f t="shared" si="71"/>
        <v>0</v>
      </c>
    </row>
    <row r="450" spans="1:15" ht="12.75" hidden="1">
      <c r="A450" s="217">
        <v>20</v>
      </c>
      <c r="B450" s="215" t="str">
        <f>$B$29</f>
        <v>Proceso 20</v>
      </c>
      <c r="C450" s="207"/>
      <c r="D450" s="207"/>
      <c r="E450" s="207"/>
      <c r="F450" s="207"/>
      <c r="G450" s="207"/>
      <c r="H450" s="207">
        <f>IF('[1]DiasPond'!AH588=0,0,IF('[1]DiasPond'!$AF$566=0,'[1]DiasPond'!AH588/COUNTIF(('[1]DiasPond'!C$566:AG$566),"&gt;0")*H$423,'[1]DiasPond'!AH588))</f>
        <v>0</v>
      </c>
      <c r="I450" s="207">
        <f>IF('[1]DiasPond'!AH690=0,0,IF('[1]DiasPond'!$AG$668=0,'[1]DiasPond'!AH690/COUNTIF(('[1]DiasPond'!C$668:AG$668),"&gt;0")*I$423,'[1]DiasPond'!AH690))</f>
        <v>0</v>
      </c>
      <c r="J450" s="207">
        <f>IF('[1]DiasPond'!AH792=0,0,IF('[1]DiasPond'!$AF$770=0,'[1]DiasPond'!AH792/COUNTIF(('[1]DiasPond'!C$770:AG$770),"&gt;0")*J$423,'[1]DiasPond'!AH792))</f>
        <v>0</v>
      </c>
      <c r="K450" s="207">
        <f>IF('[1]DiasPond'!AH894=0,0,IF('[1]DiasPond'!$AG$872=0,'[1]DiasPond'!AH894/COUNTIF(('[1]DiasPond'!C$872:AG$872),"&gt;0")*K$423,'[1]DiasPond'!AH894))</f>
        <v>0</v>
      </c>
      <c r="L450" s="207">
        <f>IF('[1]DiasPond'!AH996=0,0,IF('[1]DiasPond'!$AG$974=0,'[1]DiasPond'!AH996/COUNTIF(('[1]DiasPond'!C$974:AG$974),"&gt;0")*L$423,'[1]DiasPond'!AH996))</f>
        <v>0</v>
      </c>
      <c r="M450" s="207">
        <f>IF('[1]DiasPond'!AH1098=0,0,IF('[1]DiasPond'!$AF$1076=0,'[1]DiasPond'!AH1098/COUNTIF(('[1]DiasPond'!C$1076:AG$1076),"&gt;0")*M$423,'[1]DiasPond'!AH1098))</f>
        <v>0</v>
      </c>
      <c r="N450" s="207">
        <f>IF('[1]DiasPond'!AH1200=0,0,IF('[1]DiasPond'!$AG$1178=0,'[1]DiasPond'!AH1200/COUNTIF(('[1]DiasPond'!C$1178:AG$1178),"&gt;0")*N$423,'[1]DiasPond'!AH1200))</f>
        <v>0</v>
      </c>
      <c r="O450" s="201">
        <f t="shared" si="71"/>
        <v>0</v>
      </c>
    </row>
    <row r="451" spans="1:15" ht="12.75" hidden="1">
      <c r="A451" s="217">
        <v>21</v>
      </c>
      <c r="B451" s="215" t="str">
        <f>$B$30</f>
        <v>Proceso 21</v>
      </c>
      <c r="C451" s="207">
        <f>IF('[1]DiasPond'!AH79=0,0,IF('[1]DiasPond'!$AF$56=0,'[1]DiasPond'!AH79/COUNTIF(('[1]DiasPond'!C$56:AG$56),"&gt;0")*C$423,'[1]DiasPond'!AH79))</f>
        <v>0</v>
      </c>
      <c r="D451" s="207">
        <f>IF('[1]DiasPond'!AH181=0,0,IF('[1]DiasPond'!$AG$158=0,'[1]DiasPond'!AH181/COUNTIF(('[1]DiasPond'!C$158:AG$158),"&gt;0")*D$423,'[1]DiasPond'!AH181))</f>
        <v>0</v>
      </c>
      <c r="E451" s="207">
        <f>IF('[1]DiasPond'!AH283=0,0,IF('[1]DiasPond'!$AG$260=0,'[1]DiasPond'!AH283/COUNTIF(('[1]DiasPond'!C$260:AG$260),"&gt;0")*E$423,'[1]DiasPond'!AH283))</f>
        <v>0</v>
      </c>
      <c r="F451" s="207">
        <f>IF('[1]DiasPond'!AH385=0,0,IF('[1]DiasPond'!$AD$362=0,'[1]DiasPond'!AH385/COUNTIF(('[1]DiasPond'!C$362:AG$362),"&gt;0")*F$423,'[1]DiasPond'!AH385))</f>
        <v>0</v>
      </c>
      <c r="G451" s="207">
        <f>IF('[1]DiasPond'!AH487=0,0,IF('[1]DiasPond'!$AG$464=0,'[1]DiasPond'!AH487/COUNTIF(('[1]DiasPond'!C$464:AG$464),"&gt;0")*G$423,'[1]DiasPond'!AH487))</f>
        <v>0</v>
      </c>
      <c r="H451" s="207">
        <f>IF('[1]DiasPond'!AH589=0,0,IF('[1]DiasPond'!$AF$566=0,'[1]DiasPond'!AH589/COUNTIF(('[1]DiasPond'!C$566:AG$566),"&gt;0")*H$423,'[1]DiasPond'!AH589))</f>
        <v>0</v>
      </c>
      <c r="I451" s="207">
        <f>IF('[1]DiasPond'!AH691=0,0,IF('[1]DiasPond'!$AG$668=0,'[1]DiasPond'!AH691/COUNTIF(('[1]DiasPond'!C$668:AG$668),"&gt;0")*I$423,'[1]DiasPond'!AH691))</f>
        <v>0</v>
      </c>
      <c r="J451" s="207">
        <f>IF('[1]DiasPond'!AH793=0,0,IF('[1]DiasPond'!$AF$770=0,'[1]DiasPond'!AH793/COUNTIF(('[1]DiasPond'!C$770:AG$770),"&gt;0")*J$423,'[1]DiasPond'!AH793))</f>
        <v>0</v>
      </c>
      <c r="K451" s="207">
        <f>IF('[1]DiasPond'!AH895=0,0,IF('[1]DiasPond'!$AG$872=0,'[1]DiasPond'!AH895/COUNTIF(('[1]DiasPond'!C$872:AG$872),"&gt;0")*K$423,'[1]DiasPond'!AH895))</f>
        <v>0</v>
      </c>
      <c r="L451" s="207">
        <f>IF('[1]DiasPond'!AH997=0,0,IF('[1]DiasPond'!$AG$974=0,'[1]DiasPond'!AH997/COUNTIF(('[1]DiasPond'!C$974:AG$974),"&gt;0")*L$423,'[1]DiasPond'!AH997))</f>
        <v>0</v>
      </c>
      <c r="M451" s="207">
        <f>IF('[1]DiasPond'!AH1099=0,0,IF('[1]DiasPond'!$AF$1076=0,'[1]DiasPond'!AH1099/COUNTIF(('[1]DiasPond'!C$1076:AG$1076),"&gt;0")*M$423,'[1]DiasPond'!AH1099))</f>
        <v>0</v>
      </c>
      <c r="N451" s="207">
        <f>IF('[1]DiasPond'!AH1201=0,0,IF('[1]DiasPond'!$AG$1178=0,'[1]DiasPond'!AH1201/COUNTIF(('[1]DiasPond'!C$1178:AG$1178),"&gt;0")*N$423,'[1]DiasPond'!AH1201))</f>
        <v>0</v>
      </c>
      <c r="O451" s="201">
        <f t="shared" si="71"/>
        <v>0</v>
      </c>
    </row>
    <row r="452" spans="1:15" ht="12.75" hidden="1">
      <c r="A452" s="217">
        <v>22</v>
      </c>
      <c r="B452" s="215" t="str">
        <f>$B$31</f>
        <v>Proceso 22</v>
      </c>
      <c r="C452" s="207">
        <f>IF('[1]DiasPond'!AH80=0,0,IF('[1]DiasPond'!$AF$56=0,'[1]DiasPond'!AH80/COUNTIF(('[1]DiasPond'!C$56:AG$56),"&gt;0")*C$423,'[1]DiasPond'!AH80))</f>
        <v>0</v>
      </c>
      <c r="D452" s="207">
        <f>IF('[1]DiasPond'!AH182=0,0,IF('[1]DiasPond'!$AG$158=0,'[1]DiasPond'!AH182/COUNTIF(('[1]DiasPond'!C$158:AG$158),"&gt;0")*D$423,'[1]DiasPond'!AH182))</f>
        <v>0</v>
      </c>
      <c r="E452" s="207">
        <f>IF('[1]DiasPond'!AH284=0,0,IF('[1]DiasPond'!$AG$260=0,'[1]DiasPond'!AH284/COUNTIF(('[1]DiasPond'!C$260:AG$260),"&gt;0")*E$423,'[1]DiasPond'!AH284))</f>
        <v>0</v>
      </c>
      <c r="F452" s="207">
        <f>IF('[1]DiasPond'!AH386=0,0,IF('[1]DiasPond'!$AD$362=0,'[1]DiasPond'!AH386/COUNTIF(('[1]DiasPond'!C$362:AG$362),"&gt;0")*F$423,'[1]DiasPond'!AH386))</f>
        <v>0</v>
      </c>
      <c r="G452" s="207">
        <f>IF('[1]DiasPond'!AH488=0,0,IF('[1]DiasPond'!$AG$464=0,'[1]DiasPond'!AH488/COUNTIF(('[1]DiasPond'!C$464:AG$464),"&gt;0")*G$423,'[1]DiasPond'!AH488))</f>
        <v>0</v>
      </c>
      <c r="H452" s="207">
        <f>IF('[1]DiasPond'!AH590=0,0,IF('[1]DiasPond'!$AF$566=0,'[1]DiasPond'!AH590/COUNTIF(('[1]DiasPond'!C$566:AG$566),"&gt;0")*H$423,'[1]DiasPond'!AH590))</f>
        <v>0</v>
      </c>
      <c r="I452" s="207">
        <f>IF('[1]DiasPond'!AH692=0,0,IF('[1]DiasPond'!$AG$668=0,'[1]DiasPond'!AH692/COUNTIF(('[1]DiasPond'!C$668:AG$668),"&gt;0")*I$423,'[1]DiasPond'!AH692))</f>
        <v>0</v>
      </c>
      <c r="J452" s="207">
        <f>IF('[1]DiasPond'!AH794=0,0,IF('[1]DiasPond'!$AF$770=0,'[1]DiasPond'!AH794/COUNTIF(('[1]DiasPond'!C$770:AG$770),"&gt;0")*J$423,'[1]DiasPond'!AH794))</f>
        <v>0</v>
      </c>
      <c r="K452" s="207">
        <f>IF('[1]DiasPond'!AH896=0,0,IF('[1]DiasPond'!$AG$872=0,'[1]DiasPond'!AH896/COUNTIF(('[1]DiasPond'!C$872:AG$872),"&gt;0")*K$423,'[1]DiasPond'!AH896))</f>
        <v>0</v>
      </c>
      <c r="L452" s="207">
        <f>IF('[1]DiasPond'!AH998=0,0,IF('[1]DiasPond'!$AG$974=0,'[1]DiasPond'!AH998/COUNTIF(('[1]DiasPond'!C$974:AG$974),"&gt;0")*L$423,'[1]DiasPond'!AH998))</f>
        <v>0</v>
      </c>
      <c r="M452" s="207">
        <f>IF('[1]DiasPond'!AH1100=0,0,IF('[1]DiasPond'!$AF$1076=0,'[1]DiasPond'!AH1100/COUNTIF(('[1]DiasPond'!C$1076:AG$1076),"&gt;0")*M$423,'[1]DiasPond'!AH1100))</f>
        <v>0</v>
      </c>
      <c r="N452" s="207">
        <f>IF('[1]DiasPond'!AH1202=0,0,IF('[1]DiasPond'!$AG$1178=0,'[1]DiasPond'!AH1202/COUNTIF(('[1]DiasPond'!C$1178:AG$1178),"&gt;0")*N$423,'[1]DiasPond'!AH1202))</f>
        <v>0</v>
      </c>
      <c r="O452" s="201">
        <f t="shared" si="71"/>
        <v>0</v>
      </c>
    </row>
    <row r="453" spans="1:15" ht="12.75" hidden="1">
      <c r="A453" s="217">
        <v>23</v>
      </c>
      <c r="B453" s="215" t="str">
        <f>$B$32</f>
        <v>Proceso 23</v>
      </c>
      <c r="C453" s="207">
        <f>IF('[1]DiasPond'!AH81=0,0,IF('[1]DiasPond'!$AF$56=0,'[1]DiasPond'!AH81/COUNTIF(('[1]DiasPond'!C$56:AG$56),"&gt;0")*C$423,'[1]DiasPond'!AH81))</f>
        <v>0</v>
      </c>
      <c r="D453" s="207">
        <f>IF('[1]DiasPond'!AH183=0,0,IF('[1]DiasPond'!$AG$158=0,'[1]DiasPond'!AH183/COUNTIF(('[1]DiasPond'!C$158:AG$158),"&gt;0")*D$423,'[1]DiasPond'!AH183))</f>
        <v>0</v>
      </c>
      <c r="E453" s="207">
        <f>IF('[1]DiasPond'!AH285=0,0,IF('[1]DiasPond'!$AG$260=0,'[1]DiasPond'!AH285/COUNTIF(('[1]DiasPond'!C$260:AG$260),"&gt;0")*E$423,'[1]DiasPond'!AH285))</f>
        <v>0</v>
      </c>
      <c r="F453" s="207">
        <f>IF('[1]DiasPond'!AH387=0,0,IF('[1]DiasPond'!$AD$362=0,'[1]DiasPond'!AH387/COUNTIF(('[1]DiasPond'!C$362:AG$362),"&gt;0")*F$423,'[1]DiasPond'!AH387))</f>
        <v>0</v>
      </c>
      <c r="G453" s="207">
        <f>IF('[1]DiasPond'!AH489=0,0,IF('[1]DiasPond'!$AG$464=0,'[1]DiasPond'!AH489/COUNTIF(('[1]DiasPond'!C$464:AG$464),"&gt;0")*G$423,'[1]DiasPond'!AH489))</f>
        <v>0</v>
      </c>
      <c r="H453" s="207">
        <f>IF('[1]DiasPond'!AH591=0,0,IF('[1]DiasPond'!$AF$566=0,'[1]DiasPond'!AH591/COUNTIF(('[1]DiasPond'!C$566:AG$566),"&gt;0")*H$423,'[1]DiasPond'!AH591))</f>
        <v>0</v>
      </c>
      <c r="I453" s="207">
        <f>IF('[1]DiasPond'!AH693=0,0,IF('[1]DiasPond'!$AG$668=0,'[1]DiasPond'!AH693/COUNTIF(('[1]DiasPond'!C$668:AG$668),"&gt;0")*I$423,'[1]DiasPond'!AH693))</f>
        <v>0</v>
      </c>
      <c r="J453" s="207">
        <f>IF('[1]DiasPond'!AH795=0,0,IF('[1]DiasPond'!$AF$770=0,'[1]DiasPond'!AH795/COUNTIF(('[1]DiasPond'!C$770:AG$770),"&gt;0")*J$423,'[1]DiasPond'!AH795))</f>
        <v>0</v>
      </c>
      <c r="K453" s="207">
        <f>IF('[1]DiasPond'!AH897=0,0,IF('[1]DiasPond'!$AG$872=0,'[1]DiasPond'!AH897/COUNTIF(('[1]DiasPond'!C$872:AG$872),"&gt;0")*K$423,'[1]DiasPond'!AH897))</f>
        <v>0</v>
      </c>
      <c r="L453" s="207">
        <f>IF('[1]DiasPond'!AH999=0,0,IF('[1]DiasPond'!$AG$974=0,'[1]DiasPond'!AH999/COUNTIF(('[1]DiasPond'!C$974:AG$974),"&gt;0")*L$423,'[1]DiasPond'!AH999))</f>
        <v>0</v>
      </c>
      <c r="M453" s="207">
        <f>IF('[1]DiasPond'!AH1101=0,0,IF('[1]DiasPond'!$AF$1076=0,'[1]DiasPond'!AH1101/COUNTIF(('[1]DiasPond'!C$1076:AG$1076),"&gt;0")*M$423,'[1]DiasPond'!AH1101))</f>
        <v>0</v>
      </c>
      <c r="N453" s="207">
        <f>IF('[1]DiasPond'!AH1203=0,0,IF('[1]DiasPond'!$AG$1178=0,'[1]DiasPond'!AH1203/COUNTIF(('[1]DiasPond'!C$1178:AG$1178),"&gt;0")*N$423,'[1]DiasPond'!AH1203))</f>
        <v>0</v>
      </c>
      <c r="O453" s="201">
        <f t="shared" si="71"/>
        <v>0</v>
      </c>
    </row>
    <row r="454" spans="1:15" ht="12.75" hidden="1">
      <c r="A454" s="217">
        <v>24</v>
      </c>
      <c r="B454" s="215" t="str">
        <f>$B$33</f>
        <v>Proceso 24</v>
      </c>
      <c r="C454" s="207">
        <f>IF('[1]DiasPond'!AH82=0,0,IF('[1]DiasPond'!$AF$56=0,'[1]DiasPond'!AH82/COUNTIF(('[1]DiasPond'!C$56:AG$56),"&gt;0")*C$423,'[1]DiasPond'!AH82))</f>
        <v>0</v>
      </c>
      <c r="D454" s="207">
        <f>IF('[1]DiasPond'!AH184=0,0,IF('[1]DiasPond'!$AG$158=0,'[1]DiasPond'!AH184/COUNTIF(('[1]DiasPond'!C$158:AG$158),"&gt;0")*D$423,'[1]DiasPond'!AH184))</f>
        <v>0</v>
      </c>
      <c r="E454" s="207">
        <f>IF('[1]DiasPond'!AH286=0,0,IF('[1]DiasPond'!$AG$260=0,'[1]DiasPond'!AH286/COUNTIF(('[1]DiasPond'!C$260:AG$260),"&gt;0")*E$423,'[1]DiasPond'!AH286))</f>
        <v>0</v>
      </c>
      <c r="F454" s="207">
        <f>IF('[1]DiasPond'!AH388=0,0,IF('[1]DiasPond'!$AD$362=0,'[1]DiasPond'!AH388/COUNTIF(('[1]DiasPond'!C$362:AG$362),"&gt;0")*F$423,'[1]DiasPond'!AH388))</f>
        <v>0</v>
      </c>
      <c r="G454" s="207">
        <f>IF('[1]DiasPond'!AH490=0,0,IF('[1]DiasPond'!$AG$464=0,'[1]DiasPond'!AH490/COUNTIF(('[1]DiasPond'!C$464:AG$464),"&gt;0")*G$423,'[1]DiasPond'!AH490))</f>
        <v>0</v>
      </c>
      <c r="H454" s="207">
        <f>IF('[1]DiasPond'!AH592=0,0,IF('[1]DiasPond'!$AF$566=0,'[1]DiasPond'!AH592/COUNTIF(('[1]DiasPond'!C$566:AG$566),"&gt;0")*H$423,'[1]DiasPond'!AH592))</f>
        <v>0</v>
      </c>
      <c r="I454" s="207">
        <f>IF('[1]DiasPond'!AH694=0,0,IF('[1]DiasPond'!$AG$668=0,'[1]DiasPond'!AH694/COUNTIF(('[1]DiasPond'!C$668:AG$668),"&gt;0")*I$423,'[1]DiasPond'!AH694))</f>
        <v>0</v>
      </c>
      <c r="J454" s="207">
        <f>IF('[1]DiasPond'!AH796=0,0,IF('[1]DiasPond'!$AF$770=0,'[1]DiasPond'!AH796/COUNTIF(('[1]DiasPond'!C$770:AG$770),"&gt;0")*J$423,'[1]DiasPond'!AH796))</f>
        <v>0</v>
      </c>
      <c r="K454" s="207">
        <f>IF('[1]DiasPond'!AH898=0,0,IF('[1]DiasPond'!$AG$872=0,'[1]DiasPond'!AH898/COUNTIF(('[1]DiasPond'!C$872:AG$872),"&gt;0")*K$423,'[1]DiasPond'!AH898))</f>
        <v>0</v>
      </c>
      <c r="L454" s="207">
        <f>IF('[1]DiasPond'!AH1000=0,0,IF('[1]DiasPond'!$AG$974=0,'[1]DiasPond'!AH1000/COUNTIF(('[1]DiasPond'!C$974:AG$974),"&gt;0")*L$423,'[1]DiasPond'!AH1000))</f>
        <v>0</v>
      </c>
      <c r="M454" s="207">
        <f>IF('[1]DiasPond'!AH1102=0,0,IF('[1]DiasPond'!$AF$1076=0,'[1]DiasPond'!AH1102/COUNTIF(('[1]DiasPond'!C$1076:AG$1076),"&gt;0")*M$423,'[1]DiasPond'!AH1102))</f>
        <v>0</v>
      </c>
      <c r="N454" s="207">
        <f>IF('[1]DiasPond'!AH1204=0,0,IF('[1]DiasPond'!$AG$1178=0,'[1]DiasPond'!AH1204/COUNTIF(('[1]DiasPond'!C$1178:AG$1178),"&gt;0")*N$423,'[1]DiasPond'!AH1204))</f>
        <v>0</v>
      </c>
      <c r="O454" s="201">
        <f t="shared" si="71"/>
        <v>0</v>
      </c>
    </row>
    <row r="455" spans="1:15" ht="12.75" hidden="1">
      <c r="A455" s="217">
        <v>25</v>
      </c>
      <c r="B455" s="215" t="str">
        <f>$B$34</f>
        <v>Compresor Variador</v>
      </c>
      <c r="C455" s="207">
        <f>IF('[1]DiasPond'!AH83=0,0,IF('[1]DiasPond'!$AF$56=0,'[1]DiasPond'!AH83/COUNTIF(('[1]DiasPond'!C$56:AG$56),"&gt;0")*C$423,'[1]DiasPond'!AH83))</f>
        <v>0</v>
      </c>
      <c r="D455" s="207">
        <f>IF('[1]DiasPond'!AH185=0,0,IF('[1]DiasPond'!$AG$158=0,'[1]DiasPond'!AH185/COUNTIF(('[1]DiasPond'!C$158:AG$158),"&gt;0")*D$423,'[1]DiasPond'!AH185))</f>
        <v>0</v>
      </c>
      <c r="E455" s="207">
        <f>IF('[1]DiasPond'!AH287=0,0,IF('[1]DiasPond'!$AG$260=0,'[1]DiasPond'!AH287/COUNTIF(('[1]DiasPond'!C$260:AG$260),"&gt;0")*E$423,'[1]DiasPond'!AH287))</f>
        <v>0</v>
      </c>
      <c r="F455" s="207">
        <f>IF('[1]DiasPond'!AH389=0,0,IF('[1]DiasPond'!$AD$362=0,'[1]DiasPond'!AH389/COUNTIF(('[1]DiasPond'!C$362:AG$362),"&gt;0")*F$423,'[1]DiasPond'!AH389))</f>
        <v>0</v>
      </c>
      <c r="G455" s="207">
        <f>IF('[1]DiasPond'!AH491=0,0,IF('[1]DiasPond'!$AG$464=0,'[1]DiasPond'!AH491/COUNTIF(('[1]DiasPond'!C$464:AG$464),"&gt;0")*G$423,'[1]DiasPond'!AH491))</f>
        <v>0</v>
      </c>
      <c r="H455" s="207">
        <f>IF('[1]DiasPond'!AH593=0,0,IF('[1]DiasPond'!$AF$566=0,'[1]DiasPond'!AH593/COUNTIF(('[1]DiasPond'!C$566:AG$566),"&gt;0")*H$423,'[1]DiasPond'!AH593))</f>
        <v>0</v>
      </c>
      <c r="I455" s="207">
        <f>IF('[1]DiasPond'!AH695=0,0,IF('[1]DiasPond'!$AG$668=0,'[1]DiasPond'!AH695/COUNTIF(('[1]DiasPond'!C$668:AG$668),"&gt;0")*I$423,'[1]DiasPond'!AH695))</f>
        <v>0</v>
      </c>
      <c r="J455" s="207">
        <f>IF('[1]DiasPond'!AH797=0,0,IF('[1]DiasPond'!$AF$770=0,'[1]DiasPond'!AH797/COUNTIF(('[1]DiasPond'!C$770:AG$770),"&gt;0")*J$423,'[1]DiasPond'!AH797))</f>
        <v>0</v>
      </c>
      <c r="K455" s="207">
        <f>IF('[1]DiasPond'!AH899=0,0,IF('[1]DiasPond'!$AG$872=0,'[1]DiasPond'!AH899/COUNTIF(('[1]DiasPond'!C$872:AG$872),"&gt;0")*K$423,'[1]DiasPond'!AH899))</f>
        <v>0</v>
      </c>
      <c r="L455" s="207">
        <f>IF('[1]DiasPond'!AH1001=0,0,IF('[1]DiasPond'!$AG$974=0,'[1]DiasPond'!AH1001/COUNTIF(('[1]DiasPond'!C$974:AG$974),"&gt;0")*L$423,'[1]DiasPond'!AH1001))</f>
        <v>0</v>
      </c>
      <c r="M455" s="207">
        <f>IF('[1]DiasPond'!AH1103=0,0,IF('[1]DiasPond'!$AF$1076=0,'[1]DiasPond'!AH1103/COUNTIF(('[1]DiasPond'!C$1076:AG$1076),"&gt;0")*M$423,'[1]DiasPond'!AH1103))</f>
        <v>0</v>
      </c>
      <c r="N455" s="207">
        <f>IF('[1]DiasPond'!AH1205=0,0,IF('[1]DiasPond'!$AG$1178=0,'[1]DiasPond'!AH1205/COUNTIF(('[1]DiasPond'!C$1178:AG$1178),"&gt;0")*N$423,'[1]DiasPond'!AH1205))</f>
        <v>0</v>
      </c>
      <c r="O455" s="201">
        <f t="shared" si="71"/>
        <v>0</v>
      </c>
    </row>
    <row r="456" spans="1:15" ht="12.75" hidden="1">
      <c r="A456" s="217">
        <v>26</v>
      </c>
      <c r="B456" s="215" t="str">
        <f>$B$35</f>
        <v>kW Compresor Variador</v>
      </c>
      <c r="C456" s="207">
        <f>IF('[1]DiasPond'!AH84=0,0,IF('[1]DiasPond'!$AF$56=0,'[1]DiasPond'!AH84/COUNTIF(('[1]DiasPond'!C$56:AG$56),"&gt;0")*C$423,'[1]DiasPond'!AH84))</f>
        <v>0</v>
      </c>
      <c r="D456" s="207">
        <f>IF('[1]DiasPond'!AH186=0,0,IF('[1]DiasPond'!$AG$158=0,'[1]DiasPond'!AH186/COUNTIF(('[1]DiasPond'!C$158:AG$158),"&gt;0")*D$423,'[1]DiasPond'!AH186))</f>
        <v>0</v>
      </c>
      <c r="E456" s="207">
        <f>IF('[1]DiasPond'!AH288=0,0,IF('[1]DiasPond'!$AG$260=0,'[1]DiasPond'!AH288/COUNTIF(('[1]DiasPond'!C$260:AG$260),"&gt;0")*E$423,'[1]DiasPond'!AH288))</f>
        <v>0</v>
      </c>
      <c r="F456" s="207">
        <f>IF('[1]DiasPond'!AH390=0,0,IF('[1]DiasPond'!$AD$362=0,'[1]DiasPond'!AH390/COUNTIF(('[1]DiasPond'!C$362:AG$362),"&gt;0")*F$423,'[1]DiasPond'!AH390))</f>
        <v>0</v>
      </c>
      <c r="G456" s="207">
        <f>IF('[1]DiasPond'!AH492=0,0,IF('[1]DiasPond'!$AG$464=0,'[1]DiasPond'!AH492/COUNTIF(('[1]DiasPond'!C$464:AG$464),"&gt;0")*G$423,'[1]DiasPond'!AH492))</f>
        <v>0</v>
      </c>
      <c r="H456" s="207">
        <f>IF('[1]DiasPond'!AH594=0,0,IF('[1]DiasPond'!$AF$566=0,'[1]DiasPond'!AH594/COUNTIF(('[1]DiasPond'!C$566:AG$566),"&gt;0")*H$423,'[1]DiasPond'!AH594))</f>
        <v>0</v>
      </c>
      <c r="I456" s="207">
        <f>IF('[1]DiasPond'!AH696=0,0,IF('[1]DiasPond'!$AG$668=0,'[1]DiasPond'!AH696/COUNTIF(('[1]DiasPond'!C$668:AG$668),"&gt;0")*I$423,'[1]DiasPond'!AH696))</f>
        <v>0</v>
      </c>
      <c r="J456" s="207">
        <f>IF('[1]DiasPond'!AH798=0,0,IF('[1]DiasPond'!$AF$770=0,'[1]DiasPond'!AH798/COUNTIF(('[1]DiasPond'!C$770:AG$770),"&gt;0")*J$423,'[1]DiasPond'!AH798))</f>
        <v>0</v>
      </c>
      <c r="K456" s="207">
        <f>IF('[1]DiasPond'!AH900=0,0,IF('[1]DiasPond'!$AG$872=0,'[1]DiasPond'!AH900/COUNTIF(('[1]DiasPond'!C$872:AG$872),"&gt;0")*K$423,'[1]DiasPond'!AH900))</f>
        <v>0</v>
      </c>
      <c r="L456" s="207">
        <f>IF('[1]DiasPond'!AH1002=0,0,IF('[1]DiasPond'!$AG$974=0,'[1]DiasPond'!AH1002/COUNTIF(('[1]DiasPond'!C$974:AG$974),"&gt;0")*L$423,'[1]DiasPond'!AH1002))</f>
        <v>0</v>
      </c>
      <c r="M456" s="207">
        <f>IF('[1]DiasPond'!AH1104=0,0,IF('[1]DiasPond'!$AF$1076=0,'[1]DiasPond'!AH1104/COUNTIF(('[1]DiasPond'!C$1076:AG$1076),"&gt;0")*M$423,'[1]DiasPond'!AH1104))</f>
        <v>0</v>
      </c>
      <c r="N456" s="207">
        <f>IF('[1]DiasPond'!AH1206=0,0,IF('[1]DiasPond'!$AG$1178=0,'[1]DiasPond'!AH1206/COUNTIF(('[1]DiasPond'!C$1178:AG$1178),"&gt;0")*N$423,'[1]DiasPond'!AH1206))</f>
        <v>0</v>
      </c>
      <c r="O456" s="201">
        <f t="shared" si="71"/>
        <v>0</v>
      </c>
    </row>
    <row r="457" spans="1:15" ht="12.75" hidden="1">
      <c r="A457" s="217">
        <v>27</v>
      </c>
      <c r="B457" s="215" t="str">
        <f>$B$36</f>
        <v>Energía Compresores</v>
      </c>
      <c r="C457" s="207">
        <f>IF('[1]DiasPond'!AH85=0,0,IF('[1]DiasPond'!$AF$56=0,'[1]DiasPond'!AH85/COUNTIF(('[1]DiasPond'!C$56:AG$56),"&gt;0")*C$423,'[1]DiasPond'!AH85))</f>
        <v>0</v>
      </c>
      <c r="D457" s="207">
        <f>IF('[1]DiasPond'!AH187=0,0,IF('[1]DiasPond'!$AG$158=0,'[1]DiasPond'!AH187/COUNTIF(('[1]DiasPond'!C$158:AG$158),"&gt;0")*D$423,'[1]DiasPond'!AH187))</f>
        <v>0</v>
      </c>
      <c r="E457" s="207">
        <f>IF('[1]DiasPond'!AH289=0,0,IF('[1]DiasPond'!$AG$260=0,'[1]DiasPond'!AH289/COUNTIF(('[1]DiasPond'!C$260:AG$260),"&gt;0")*E$423,'[1]DiasPond'!AH289))</f>
        <v>0</v>
      </c>
      <c r="F457" s="207">
        <f>IF('[1]DiasPond'!AH391=0,0,IF('[1]DiasPond'!$AD$362=0,'[1]DiasPond'!AH391/COUNTIF(('[1]DiasPond'!C$362:AG$362),"&gt;0")*F$423,'[1]DiasPond'!AH391))</f>
        <v>0</v>
      </c>
      <c r="G457" s="207">
        <f>IF('[1]DiasPond'!AH493=0,0,IF('[1]DiasPond'!$AG$464=0,'[1]DiasPond'!AH493/COUNTIF(('[1]DiasPond'!C$464:AG$464),"&gt;0")*G$423,'[1]DiasPond'!AH493))</f>
        <v>0</v>
      </c>
      <c r="H457" s="207">
        <f>IF('[1]DiasPond'!AH595=0,0,IF('[1]DiasPond'!$AF$566=0,'[1]DiasPond'!AH595/COUNTIF(('[1]DiasPond'!C$566:AG$566),"&gt;0")*H$423,'[1]DiasPond'!AH595))</f>
        <v>0</v>
      </c>
      <c r="I457" s="207">
        <f>IF('[1]DiasPond'!AH697=0,0,IF('[1]DiasPond'!$AG$668=0,'[1]DiasPond'!AH697/COUNTIF(('[1]DiasPond'!C$668:AG$668),"&gt;0")*I$423,'[1]DiasPond'!AH697))</f>
        <v>0</v>
      </c>
      <c r="J457" s="207">
        <f>IF('[1]DiasPond'!AH799=0,0,IF('[1]DiasPond'!$AF$770=0,'[1]DiasPond'!AH799/COUNTIF(('[1]DiasPond'!C$770:AG$770),"&gt;0")*J$423,'[1]DiasPond'!AH799))</f>
        <v>0</v>
      </c>
      <c r="K457" s="207">
        <f>IF('[1]DiasPond'!AH901=0,0,IF('[1]DiasPond'!$AG$872=0,'[1]DiasPond'!AH901/COUNTIF(('[1]DiasPond'!C$872:AG$872),"&gt;0")*K$423,'[1]DiasPond'!AH901))</f>
        <v>0</v>
      </c>
      <c r="L457" s="207">
        <f>IF('[1]DiasPond'!AH1003=0,0,IF('[1]DiasPond'!$AG$974=0,'[1]DiasPond'!AH1003/COUNTIF(('[1]DiasPond'!C$974:AG$974),"&gt;0")*L$423,'[1]DiasPond'!AH1003))</f>
        <v>0</v>
      </c>
      <c r="M457" s="207">
        <f>IF('[1]DiasPond'!AH1105=0,0,IF('[1]DiasPond'!$AF$1076=0,'[1]DiasPond'!AH1105/COUNTIF(('[1]DiasPond'!C$1076:AG$1076),"&gt;0")*M$423,'[1]DiasPond'!AH1105))</f>
        <v>0</v>
      </c>
      <c r="N457" s="207">
        <f>IF('[1]DiasPond'!AH1207=0,0,IF('[1]DiasPond'!$AG$1178=0,'[1]DiasPond'!AH1207/COUNTIF(('[1]DiasPond'!C$1178:AG$1178),"&gt;0")*N$423,'[1]DiasPond'!AH1207))</f>
        <v>0</v>
      </c>
      <c r="O457" s="201">
        <f t="shared" si="71"/>
        <v>0</v>
      </c>
    </row>
    <row r="458" spans="1:15" ht="12.75" hidden="1">
      <c r="A458" s="217">
        <v>28</v>
      </c>
      <c r="B458" s="215" t="str">
        <f>$B$37</f>
        <v>Gas</v>
      </c>
      <c r="C458" s="207">
        <f>IF('[1]DiasPond'!AH86=0,0,IF('[1]DiasPond'!$AF$56=0,'[1]DiasPond'!AH86/COUNTIF(('[1]DiasPond'!C$56:AG$56),"&gt;0")*C$423,'[1]DiasPond'!AH86))</f>
        <v>0</v>
      </c>
      <c r="D458" s="207">
        <f>IF('[1]DiasPond'!AH188=0,0,IF('[1]DiasPond'!$AG$158=0,'[1]DiasPond'!AH188/COUNTIF(('[1]DiasPond'!C$158:AG$158),"&gt;0")*D$423,'[1]DiasPond'!AH188))</f>
        <v>0</v>
      </c>
      <c r="E458" s="207">
        <f>IF('[1]DiasPond'!AH290=0,0,IF('[1]DiasPond'!$AG$260=0,'[1]DiasPond'!AH290/COUNTIF(('[1]DiasPond'!C$260:AG$260),"&gt;0")*E$423,'[1]DiasPond'!AH290))</f>
        <v>0</v>
      </c>
      <c r="F458" s="207">
        <f>IF('[1]DiasPond'!AH392=0,0,IF('[1]DiasPond'!$AD$362=0,'[1]DiasPond'!AH392/COUNTIF(('[1]DiasPond'!C$362:AG$362),"&gt;0")*F$423,'[1]DiasPond'!AH392))</f>
        <v>0</v>
      </c>
      <c r="G458" s="207">
        <f>IF('[1]DiasPond'!AH494=0,0,IF('[1]DiasPond'!$AG$464=0,'[1]DiasPond'!AH494/COUNTIF(('[1]DiasPond'!C$464:AG$464),"&gt;0")*G$423,'[1]DiasPond'!AH494))</f>
        <v>0</v>
      </c>
      <c r="H458" s="207">
        <f>IF('[1]DiasPond'!AH596=0,0,IF('[1]DiasPond'!$AF$566=0,'[1]DiasPond'!AH596/COUNTIF(('[1]DiasPond'!C$566:AG$566),"&gt;0")*H$423,'[1]DiasPond'!AH596))</f>
        <v>0</v>
      </c>
      <c r="I458" s="207">
        <f>IF('[1]DiasPond'!AH698=0,0,IF('[1]DiasPond'!$AG$668=0,'[1]DiasPond'!AH698/COUNTIF(('[1]DiasPond'!C$668:AG$668),"&gt;0")*I$423,'[1]DiasPond'!AH698))</f>
        <v>0</v>
      </c>
      <c r="J458" s="207">
        <f>IF('[1]DiasPond'!AH800=0,0,IF('[1]DiasPond'!$AF$770=0,'[1]DiasPond'!AH800/COUNTIF(('[1]DiasPond'!C$770:AG$770),"&gt;0")*J$423,'[1]DiasPond'!AH800))</f>
        <v>0</v>
      </c>
      <c r="K458" s="207">
        <f>IF('[1]DiasPond'!AH902=0,0,IF('[1]DiasPond'!$AG$872=0,'[1]DiasPond'!AH902/COUNTIF(('[1]DiasPond'!C$872:AG$872),"&gt;0")*K$423,'[1]DiasPond'!AH902))</f>
        <v>0</v>
      </c>
      <c r="L458" s="207">
        <f>IF('[1]DiasPond'!AH1004=0,0,IF('[1]DiasPond'!$AG$974=0,'[1]DiasPond'!AH1004/COUNTIF(('[1]DiasPond'!C$974:AG$974),"&gt;0")*L$423,'[1]DiasPond'!AH1004))</f>
        <v>0</v>
      </c>
      <c r="M458" s="207">
        <f>IF('[1]DiasPond'!AH1106=0,0,IF('[1]DiasPond'!$AF$1076=0,'[1]DiasPond'!AH1106/COUNTIF(('[1]DiasPond'!C$1076:AG$1076),"&gt;0")*M$423,'[1]DiasPond'!AH1106))</f>
        <v>0</v>
      </c>
      <c r="N458" s="207">
        <f>IF('[1]DiasPond'!AH1208=0,0,IF('[1]DiasPond'!$AG$1178=0,'[1]DiasPond'!AH1208/COUNTIF(('[1]DiasPond'!C$1178:AG$1178),"&gt;0")*N$423,'[1]DiasPond'!AH1208))</f>
        <v>0</v>
      </c>
      <c r="O458" s="201">
        <f t="shared" si="71"/>
        <v>0</v>
      </c>
    </row>
    <row r="459" spans="1:15" ht="12.75" hidden="1">
      <c r="A459" s="217"/>
      <c r="B459" s="215" t="str">
        <f>$B$38</f>
        <v>Compresor 6  Rodando</v>
      </c>
      <c r="C459" s="207">
        <f>IF('[1]DiasPond'!AH87=0,0,IF('[1]DiasPond'!$AF$56=0,'[1]DiasPond'!AH87/COUNTIF(('[1]DiasPond'!C$56:AG$56),"&gt;0")*C$423,'[1]DiasPond'!AH87))</f>
        <v>0</v>
      </c>
      <c r="D459" s="207">
        <f>IF('[1]DiasPond'!AH189=0,0,IF('[1]DiasPond'!$AG$158=0,'[1]DiasPond'!AH189/COUNTIF(('[1]DiasPond'!C$158:AG$158),"&gt;0")*D$423,'[1]DiasPond'!AH189))</f>
        <v>0</v>
      </c>
      <c r="E459" s="207">
        <f>IF('[1]DiasPond'!AH291=0,0,IF('[1]DiasPond'!$AG$260=0,'[1]DiasPond'!AH291/COUNTIF(('[1]DiasPond'!C$260:AG$260),"&gt;0")*E$423,'[1]DiasPond'!AH291))</f>
        <v>0</v>
      </c>
      <c r="F459" s="207">
        <f>IF('[1]DiasPond'!AH393=0,0,IF('[1]DiasPond'!$AD$362=0,'[1]DiasPond'!AH393/COUNTIF(('[1]DiasPond'!C$362:AG$362),"&gt;0")*F$423,'[1]DiasPond'!AH393))</f>
        <v>0</v>
      </c>
      <c r="G459" s="207">
        <f>IF('[1]DiasPond'!AH495=0,0,IF('[1]DiasPond'!$AG$464=0,'[1]DiasPond'!AH495/COUNTIF(('[1]DiasPond'!C$464:AG$464),"&gt;0")*G$423,'[1]DiasPond'!AH495))</f>
        <v>0</v>
      </c>
      <c r="H459" s="207">
        <f>IF('[1]DiasPond'!AH597=0,0,IF('[1]DiasPond'!$AF$566=0,'[1]DiasPond'!AH597/COUNTIF(('[1]DiasPond'!C$566:AG$566),"&gt;0")*H$423,'[1]DiasPond'!AH597))</f>
        <v>0</v>
      </c>
      <c r="I459" s="207">
        <f>IF('[1]DiasPond'!AH699=0,0,IF('[1]DiasPond'!$AG$668=0,'[1]DiasPond'!AH699/COUNTIF(('[1]DiasPond'!C$668:AG$668),"&gt;0")*I$423,'[1]DiasPond'!AH699))</f>
        <v>0</v>
      </c>
      <c r="J459" s="207">
        <f>IF('[1]DiasPond'!AH801=0,0,IF('[1]DiasPond'!$AF$770=0,'[1]DiasPond'!AH801/COUNTIF(('[1]DiasPond'!C$770:AG$770),"&gt;0")*J$423,'[1]DiasPond'!AH801))</f>
        <v>0</v>
      </c>
      <c r="K459" s="207">
        <f>IF('[1]DiasPond'!AH903=0,0,IF('[1]DiasPond'!$AG$872=0,'[1]DiasPond'!AH903/COUNTIF(('[1]DiasPond'!C$872:AG$872),"&gt;0")*K$423,'[1]DiasPond'!AH903))</f>
        <v>0</v>
      </c>
      <c r="L459" s="207">
        <f>IF('[1]DiasPond'!AH1005=0,0,IF('[1]DiasPond'!$AG$974=0,'[1]DiasPond'!AH1005/COUNTIF(('[1]DiasPond'!C$974:AG$974),"&gt;0")*L$423,'[1]DiasPond'!AH1005))</f>
        <v>0</v>
      </c>
      <c r="M459" s="207">
        <f>IF('[1]DiasPond'!AH1107=0,0,IF('[1]DiasPond'!$AF$1076=0,'[1]DiasPond'!AH1107/COUNTIF(('[1]DiasPond'!C$1076:AG$1076),"&gt;0")*M$423,'[1]DiasPond'!AH1107))</f>
        <v>0</v>
      </c>
      <c r="N459" s="207">
        <f>IF('[1]DiasPond'!AH1209=0,0,IF('[1]DiasPond'!$AG$1178=0,'[1]DiasPond'!AH1209/COUNTIF(('[1]DiasPond'!C$1178:AG$1178),"&gt;0")*N$423,'[1]DiasPond'!AH1209))</f>
        <v>0</v>
      </c>
      <c r="O459" s="201">
        <f t="shared" si="71"/>
        <v>0</v>
      </c>
    </row>
    <row r="460" spans="1:15" ht="12.75" hidden="1">
      <c r="A460" s="217">
        <v>30</v>
      </c>
      <c r="B460" s="215" t="str">
        <f>$B$39</f>
        <v>Compresor 6  Carga</v>
      </c>
      <c r="C460" s="207">
        <f>IF('[1]DiasPond'!AH88=0,0,IF('[1]DiasPond'!$AF$56=0,'[1]DiasPond'!AH88/COUNTIF(('[1]DiasPond'!C$56:AG$56),"&gt;0")*C$423,'[1]DiasPond'!AH88))</f>
        <v>0</v>
      </c>
      <c r="D460" s="207">
        <f>IF('[1]DiasPond'!AH190=0,0,IF('[1]DiasPond'!$AG$158=0,'[1]DiasPond'!AH190/COUNTIF(('[1]DiasPond'!C$158:AG$158),"&gt;0")*D$423,'[1]DiasPond'!AH190))</f>
        <v>0</v>
      </c>
      <c r="E460" s="207">
        <f>IF('[1]DiasPond'!AH292=0,0,IF('[1]DiasPond'!$AG$260=0,'[1]DiasPond'!AH292/COUNTIF(('[1]DiasPond'!C$260:AG$260),"&gt;0")*E$423,'[1]DiasPond'!AH292))</f>
        <v>0</v>
      </c>
      <c r="F460" s="207">
        <f>IF('[1]DiasPond'!AH394=0,0,IF('[1]DiasPond'!$AD$362=0,'[1]DiasPond'!AH394/COUNTIF(('[1]DiasPond'!C$362:AG$362),"&gt;0")*F$423,'[1]DiasPond'!AH394))</f>
        <v>0</v>
      </c>
      <c r="G460" s="207">
        <f>IF('[1]DiasPond'!AH496=0,0,IF('[1]DiasPond'!$AG$464=0,'[1]DiasPond'!AH496/COUNTIF(('[1]DiasPond'!C$464:AG$464),"&gt;0")*G$423,'[1]DiasPond'!AH496))</f>
        <v>0</v>
      </c>
      <c r="H460" s="207">
        <f>IF('[1]DiasPond'!AH598=0,0,IF('[1]DiasPond'!$AF$566=0,'[1]DiasPond'!AH598/COUNTIF(('[1]DiasPond'!C$566:AG$566),"&gt;0")*H$423,'[1]DiasPond'!AH598))</f>
        <v>0</v>
      </c>
      <c r="I460" s="207">
        <f>IF('[1]DiasPond'!AH700=0,0,IF('[1]DiasPond'!$AG$668=0,'[1]DiasPond'!AH700/COUNTIF(('[1]DiasPond'!C$668:AG$668),"&gt;0")*I$423,'[1]DiasPond'!AH700))</f>
        <v>0</v>
      </c>
      <c r="J460" s="207">
        <f>IF('[1]DiasPond'!AH802=0,0,IF('[1]DiasPond'!$AF$770=0,'[1]DiasPond'!AH802/COUNTIF(('[1]DiasPond'!C$770:AG$770),"&gt;0")*J$423,'[1]DiasPond'!AH802))</f>
        <v>0</v>
      </c>
      <c r="K460" s="207">
        <f>IF('[1]DiasPond'!AH904=0,0,IF('[1]DiasPond'!$AG$872=0,'[1]DiasPond'!AH904/COUNTIF(('[1]DiasPond'!C$872:AG$872),"&gt;0")*K$423,'[1]DiasPond'!AH904))</f>
        <v>0</v>
      </c>
      <c r="L460" s="207">
        <f>IF('[1]DiasPond'!AH1006=0,0,IF('[1]DiasPond'!$AG$974=0,'[1]DiasPond'!AH1006/COUNTIF(('[1]DiasPond'!C$974:AG$974),"&gt;0")*L$423,'[1]DiasPond'!AH1006))</f>
        <v>0</v>
      </c>
      <c r="M460" s="207">
        <f>IF('[1]DiasPond'!AH1108=0,0,IF('[1]DiasPond'!$AF$1076=0,'[1]DiasPond'!AH1108/COUNTIF(('[1]DiasPond'!C$1076:AG$1076),"&gt;0")*M$423,'[1]DiasPond'!AH1108))</f>
        <v>0</v>
      </c>
      <c r="N460" s="207">
        <f>IF('[1]DiasPond'!AH1210=0,0,IF('[1]DiasPond'!$AG$1178=0,'[1]DiasPond'!AH1210/COUNTIF(('[1]DiasPond'!C$1178:AG$1178),"&gt;0")*N$423,'[1]DiasPond'!AH1210))</f>
        <v>0</v>
      </c>
      <c r="O460" s="201">
        <f t="shared" si="71"/>
        <v>0</v>
      </c>
    </row>
    <row r="461" spans="1:15" ht="12.75" hidden="1">
      <c r="A461" s="217"/>
      <c r="B461" s="215" t="str">
        <f>$B$40</f>
        <v>Compresor 5  Rodando</v>
      </c>
      <c r="C461" s="207">
        <f>IF('[1]DiasPond'!AH89=0,0,IF('[1]DiasPond'!$AF$56=0,'[1]DiasPond'!AH89/COUNTIF(('[1]DiasPond'!C$56:AG$56),"&gt;0")*C$423,'[1]DiasPond'!AH89))</f>
        <v>0</v>
      </c>
      <c r="D461" s="207">
        <f>IF('[1]DiasPond'!AH191=0,0,IF('[1]DiasPond'!$AG$158=0,'[1]DiasPond'!AH191/COUNTIF(('[1]DiasPond'!C$158:AG$158),"&gt;0")*D$423,'[1]DiasPond'!AH191))</f>
        <v>0</v>
      </c>
      <c r="E461" s="207">
        <f>IF('[1]DiasPond'!AH293=0,0,IF('[1]DiasPond'!$AG$260=0,'[1]DiasPond'!AH293/COUNTIF(('[1]DiasPond'!C$260:AG$260),"&gt;0")*E$423,'[1]DiasPond'!AH293))</f>
        <v>0</v>
      </c>
      <c r="F461" s="207">
        <f>IF('[1]DiasPond'!AH395=0,0,IF('[1]DiasPond'!$AD$362=0,'[1]DiasPond'!AH395/COUNTIF(('[1]DiasPond'!C$362:AG$362),"&gt;0")*F$423,'[1]DiasPond'!AH395))</f>
        <v>0</v>
      </c>
      <c r="G461" s="207">
        <f>IF('[1]DiasPond'!AH497=0,0,IF('[1]DiasPond'!$AG$464=0,'[1]DiasPond'!AH497/COUNTIF(('[1]DiasPond'!C$464:AG$464),"&gt;0")*G$423,'[1]DiasPond'!AH497))</f>
        <v>0</v>
      </c>
      <c r="H461" s="207">
        <f>IF('[1]DiasPond'!AH599=0,0,IF('[1]DiasPond'!$AF$566=0,'[1]DiasPond'!AH599/COUNTIF(('[1]DiasPond'!C$566:AG$566),"&gt;0")*H$423,'[1]DiasPond'!AH599))</f>
        <v>0</v>
      </c>
      <c r="I461" s="207">
        <f>IF('[1]DiasPond'!AH701=0,0,IF('[1]DiasPond'!$AG$668=0,'[1]DiasPond'!AH701/COUNTIF(('[1]DiasPond'!C$668:AG$668),"&gt;0")*I$423,'[1]DiasPond'!AH701))</f>
        <v>0</v>
      </c>
      <c r="J461" s="207">
        <f>IF('[1]DiasPond'!AH803=0,0,IF('[1]DiasPond'!$AF$770=0,'[1]DiasPond'!AH803/COUNTIF(('[1]DiasPond'!C$770:AG$770),"&gt;0")*J$423,'[1]DiasPond'!AH803))</f>
        <v>0</v>
      </c>
      <c r="K461" s="207">
        <f>IF('[1]DiasPond'!AH905=0,0,IF('[1]DiasPond'!$AG$872=0,'[1]DiasPond'!AH905/COUNTIF(('[1]DiasPond'!C$872:AG$872),"&gt;0")*K$423,'[1]DiasPond'!AH905))</f>
        <v>0</v>
      </c>
      <c r="L461" s="207">
        <f>IF('[1]DiasPond'!AH1007=0,0,IF('[1]DiasPond'!$AG$974=0,'[1]DiasPond'!AH1007/COUNTIF(('[1]DiasPond'!C$974:AG$974),"&gt;0")*L$423,'[1]DiasPond'!AH1007))</f>
        <v>0</v>
      </c>
      <c r="M461" s="207">
        <f>IF('[1]DiasPond'!AH1109=0,0,IF('[1]DiasPond'!$AF$1076=0,'[1]DiasPond'!AH1109/COUNTIF(('[1]DiasPond'!C$1076:AG$1076),"&gt;0")*M$423,'[1]DiasPond'!AH1109))</f>
        <v>0</v>
      </c>
      <c r="N461" s="207">
        <f>IF('[1]DiasPond'!AH1211=0,0,IF('[1]DiasPond'!$AG$1178=0,'[1]DiasPond'!AH1211/COUNTIF(('[1]DiasPond'!C$1178:AG$1178),"&gt;0")*N$423,'[1]DiasPond'!AH1211))</f>
        <v>0</v>
      </c>
      <c r="O461" s="201">
        <f t="shared" si="71"/>
        <v>0</v>
      </c>
    </row>
    <row r="462" spans="1:15" ht="12.75" hidden="1">
      <c r="A462" s="217">
        <v>32</v>
      </c>
      <c r="B462" s="215" t="str">
        <f>$B$41</f>
        <v>Compresor 5  Carga</v>
      </c>
      <c r="C462" s="207">
        <f>IF('[1]DiasPond'!AH90=0,0,IF('[1]DiasPond'!$AF$56=0,'[1]DiasPond'!AH90/COUNTIF(('[1]DiasPond'!C$56:AG$56),"&gt;0")*C$423,'[1]DiasPond'!AH90))</f>
        <v>0</v>
      </c>
      <c r="D462" s="207">
        <f>IF('[1]DiasPond'!AH192=0,0,IF('[1]DiasPond'!$AG$158=0,'[1]DiasPond'!AH192/COUNTIF(('[1]DiasPond'!C$158:AG$158),"&gt;0")*D$423,'[1]DiasPond'!AH192))</f>
        <v>0</v>
      </c>
      <c r="E462" s="207">
        <f>IF('[1]DiasPond'!AH294=0,0,IF('[1]DiasPond'!$AG$260=0,'[1]DiasPond'!AH294/COUNTIF(('[1]DiasPond'!C$260:AG$260),"&gt;0")*E$423,'[1]DiasPond'!AH294))</f>
        <v>0</v>
      </c>
      <c r="F462" s="207">
        <f>IF('[1]DiasPond'!AH396=0,0,IF('[1]DiasPond'!$AD$362=0,'[1]DiasPond'!AH396/COUNTIF(('[1]DiasPond'!C$362:AG$362),"&gt;0")*F$423,'[1]DiasPond'!AH396))</f>
        <v>0</v>
      </c>
      <c r="G462" s="207">
        <f>IF('[1]DiasPond'!AH498=0,0,IF('[1]DiasPond'!$AG$464=0,'[1]DiasPond'!AH498/COUNTIF(('[1]DiasPond'!C$464:AG$464),"&gt;0")*G$423,'[1]DiasPond'!AH498))</f>
        <v>0</v>
      </c>
      <c r="H462" s="207">
        <f>IF('[1]DiasPond'!AH600=0,0,IF('[1]DiasPond'!$AF$566=0,'[1]DiasPond'!AH600/COUNTIF(('[1]DiasPond'!C$566:AG$566),"&gt;0")*H$423,'[1]DiasPond'!AH600))</f>
        <v>0</v>
      </c>
      <c r="I462" s="207">
        <f>IF('[1]DiasPond'!AH702=0,0,IF('[1]DiasPond'!$AG$668=0,'[1]DiasPond'!AH702/COUNTIF(('[1]DiasPond'!C$668:AG$668),"&gt;0")*I$423,'[1]DiasPond'!AH702))</f>
        <v>0</v>
      </c>
      <c r="J462" s="207">
        <f>IF('[1]DiasPond'!AH804=0,0,IF('[1]DiasPond'!$AF$770=0,'[1]DiasPond'!AH804/COUNTIF(('[1]DiasPond'!C$770:AG$770),"&gt;0")*J$423,'[1]DiasPond'!AH804))</f>
        <v>0</v>
      </c>
      <c r="K462" s="207">
        <f>IF('[1]DiasPond'!AH906=0,0,IF('[1]DiasPond'!$AG$872=0,'[1]DiasPond'!AH906/COUNTIF(('[1]DiasPond'!C$872:AG$872),"&gt;0")*K$423,'[1]DiasPond'!AH906))</f>
        <v>0</v>
      </c>
      <c r="L462" s="207">
        <f>IF('[1]DiasPond'!AH1008=0,0,IF('[1]DiasPond'!$AG$974=0,'[1]DiasPond'!AH1008/COUNTIF(('[1]DiasPond'!C$974:AG$974),"&gt;0")*L$423,'[1]DiasPond'!AH1008))</f>
        <v>0</v>
      </c>
      <c r="M462" s="207">
        <f>IF('[1]DiasPond'!AH1110=0,0,IF('[1]DiasPond'!$AF$1076=0,'[1]DiasPond'!AH1110/COUNTIF(('[1]DiasPond'!C$1076:AG$1076),"&gt;0")*M$423,'[1]DiasPond'!AH1110))</f>
        <v>0</v>
      </c>
      <c r="N462" s="207">
        <f>IF('[1]DiasPond'!AH1212=0,0,IF('[1]DiasPond'!$AG$1178=0,'[1]DiasPond'!AH1212/COUNTIF(('[1]DiasPond'!C$1178:AG$1178),"&gt;0")*N$423,'[1]DiasPond'!AH1212))</f>
        <v>0</v>
      </c>
      <c r="O462" s="201">
        <f t="shared" si="71"/>
        <v>0</v>
      </c>
    </row>
    <row r="463" spans="1:15" ht="12.75" hidden="1">
      <c r="A463" s="217"/>
      <c r="B463" s="215" t="str">
        <f>$B$42</f>
        <v>Compresor 4 Rodando</v>
      </c>
      <c r="C463" s="207">
        <f>IF('[1]DiasPond'!AH91=0,0,IF('[1]DiasPond'!$AF$56=0,'[1]DiasPond'!AH91/COUNTIF(('[1]DiasPond'!C$56:AG$56),"&gt;0")*C$423,'[1]DiasPond'!AH91))</f>
        <v>0</v>
      </c>
      <c r="D463" s="207">
        <f>IF('[1]DiasPond'!AH193=0,0,IF('[1]DiasPond'!$AG$158=0,'[1]DiasPond'!AH193/COUNTIF(('[1]DiasPond'!C$158:AG$158),"&gt;0")*D$423,'[1]DiasPond'!AH193))</f>
        <v>0</v>
      </c>
      <c r="E463" s="207">
        <f>IF('[1]DiasPond'!AH295=0,0,IF('[1]DiasPond'!$AG$260=0,'[1]DiasPond'!AH295/COUNTIF(('[1]DiasPond'!C$260:AG$260),"&gt;0")*E$423,'[1]DiasPond'!AH295))</f>
        <v>0</v>
      </c>
      <c r="F463" s="207">
        <f>IF('[1]DiasPond'!AH397=0,0,IF('[1]DiasPond'!$AD$362=0,'[1]DiasPond'!AH397/COUNTIF(('[1]DiasPond'!C$362:AG$362),"&gt;0")*F$423,'[1]DiasPond'!AH397))</f>
        <v>0</v>
      </c>
      <c r="G463" s="207">
        <f>IF('[1]DiasPond'!AH499=0,0,IF('[1]DiasPond'!$AG$464=0,'[1]DiasPond'!AH499/COUNTIF(('[1]DiasPond'!C$464:AG$464),"&gt;0")*G$423,'[1]DiasPond'!AH499))</f>
        <v>0</v>
      </c>
      <c r="H463" s="207">
        <f>IF('[1]DiasPond'!AH601=0,0,IF('[1]DiasPond'!$AF$566=0,'[1]DiasPond'!AH601/COUNTIF(('[1]DiasPond'!C$566:AG$566),"&gt;0")*H$423,'[1]DiasPond'!AH601))</f>
        <v>0</v>
      </c>
      <c r="I463" s="207">
        <f>IF('[1]DiasPond'!AH703=0,0,IF('[1]DiasPond'!$AG$668=0,'[1]DiasPond'!AH703/COUNTIF(('[1]DiasPond'!C$668:AG$668),"&gt;0")*I$423,'[1]DiasPond'!AH703))</f>
        <v>0</v>
      </c>
      <c r="J463" s="207">
        <f>IF('[1]DiasPond'!AH805=0,0,IF('[1]DiasPond'!$AF$770=0,'[1]DiasPond'!AH805/COUNTIF(('[1]DiasPond'!C$770:AG$770),"&gt;0")*J$423,'[1]DiasPond'!AH805))</f>
        <v>0</v>
      </c>
      <c r="K463" s="207">
        <f>IF('[1]DiasPond'!AH907=0,0,IF('[1]DiasPond'!$AG$872=0,'[1]DiasPond'!AH907/COUNTIF(('[1]DiasPond'!C$872:AG$872),"&gt;0")*K$423,'[1]DiasPond'!AH907))</f>
        <v>0</v>
      </c>
      <c r="L463" s="207">
        <f>IF('[1]DiasPond'!AH1009=0,0,IF('[1]DiasPond'!$AG$974=0,'[1]DiasPond'!AH1009/COUNTIF(('[1]DiasPond'!C$974:AG$974),"&gt;0")*L$423,'[1]DiasPond'!AH1009))</f>
        <v>0</v>
      </c>
      <c r="M463" s="207">
        <f>IF('[1]DiasPond'!AH1111=0,0,IF('[1]DiasPond'!$AF$1076=0,'[1]DiasPond'!AH1111/COUNTIF(('[1]DiasPond'!C$1076:AG$1076),"&gt;0")*M$423,'[1]DiasPond'!AH1111))</f>
        <v>0</v>
      </c>
      <c r="N463" s="207">
        <f>IF('[1]DiasPond'!AH1213=0,0,IF('[1]DiasPond'!$AG$1178=0,'[1]DiasPond'!AH1213/COUNTIF(('[1]DiasPond'!C$1178:AG$1178),"&gt;0")*N$423,'[1]DiasPond'!AH1213))</f>
        <v>0</v>
      </c>
      <c r="O463" s="201">
        <f t="shared" si="71"/>
        <v>0</v>
      </c>
    </row>
    <row r="464" spans="1:15" ht="12.75" hidden="1">
      <c r="A464" s="217">
        <v>34</v>
      </c>
      <c r="B464" s="215" t="str">
        <f>$B$43</f>
        <v>Compresor 4 Carga</v>
      </c>
      <c r="C464" s="207">
        <f>IF('[1]DiasPond'!AH92=0,0,IF('[1]DiasPond'!$AF$56=0,'[1]DiasPond'!AH92/COUNTIF(('[1]DiasPond'!C$56:AG$56),"&gt;0")*C$423,'[1]DiasPond'!AH92))</f>
        <v>0</v>
      </c>
      <c r="D464" s="207">
        <f>IF('[1]DiasPond'!AH194=0,0,IF('[1]DiasPond'!$AG$158=0,'[1]DiasPond'!AH194/COUNTIF(('[1]DiasPond'!C$158:AG$158),"&gt;0")*D$423,'[1]DiasPond'!AH194))</f>
        <v>0</v>
      </c>
      <c r="E464" s="207">
        <f>IF('[1]DiasPond'!AH296=0,0,IF('[1]DiasPond'!$AG$260=0,'[1]DiasPond'!AH296/COUNTIF(('[1]DiasPond'!C$260:AG$260),"&gt;0")*E$423,'[1]DiasPond'!AH296))</f>
        <v>0</v>
      </c>
      <c r="F464" s="207">
        <f>IF('[1]DiasPond'!AH398=0,0,IF('[1]DiasPond'!$AD$362=0,'[1]DiasPond'!AH398/COUNTIF(('[1]DiasPond'!C$362:AG$362),"&gt;0")*F$423,'[1]DiasPond'!AH398))</f>
        <v>0</v>
      </c>
      <c r="G464" s="207">
        <f>IF('[1]DiasPond'!AH500=0,0,IF('[1]DiasPond'!$AG$464=0,'[1]DiasPond'!AH500/COUNTIF(('[1]DiasPond'!C$464:AG$464),"&gt;0")*G$423,'[1]DiasPond'!AH500))</f>
        <v>0</v>
      </c>
      <c r="H464" s="207">
        <f>IF('[1]DiasPond'!AH602=0,0,IF('[1]DiasPond'!$AF$566=0,'[1]DiasPond'!AH602/COUNTIF(('[1]DiasPond'!C$566:AG$566),"&gt;0")*H$423,'[1]DiasPond'!AH602))</f>
        <v>0</v>
      </c>
      <c r="I464" s="207">
        <f>IF('[1]DiasPond'!AH704=0,0,IF('[1]DiasPond'!$AG$668=0,'[1]DiasPond'!AH704/COUNTIF(('[1]DiasPond'!C$668:AG$668),"&gt;0")*I$423,'[1]DiasPond'!AH704))</f>
        <v>0</v>
      </c>
      <c r="J464" s="207">
        <f>IF('[1]DiasPond'!AH806=0,0,IF('[1]DiasPond'!$AF$770=0,'[1]DiasPond'!AH806/COUNTIF(('[1]DiasPond'!C$770:AG$770),"&gt;0")*J$423,'[1]DiasPond'!AH806))</f>
        <v>0</v>
      </c>
      <c r="K464" s="207">
        <f>IF('[1]DiasPond'!AH908=0,0,IF('[1]DiasPond'!$AG$872=0,'[1]DiasPond'!AH908/COUNTIF(('[1]DiasPond'!C$872:AG$872),"&gt;0")*K$423,'[1]DiasPond'!AH908))</f>
        <v>0</v>
      </c>
      <c r="L464" s="207">
        <f>IF('[1]DiasPond'!AH1010=0,0,IF('[1]DiasPond'!$AG$974=0,'[1]DiasPond'!AH1010/COUNTIF(('[1]DiasPond'!C$974:AG$974),"&gt;0")*L$423,'[1]DiasPond'!AH1010))</f>
        <v>0</v>
      </c>
      <c r="M464" s="207">
        <f>IF('[1]DiasPond'!AH1112=0,0,IF('[1]DiasPond'!$AF$1076=0,'[1]DiasPond'!AH1112/COUNTIF(('[1]DiasPond'!C$1076:AG$1076),"&gt;0")*M$423,'[1]DiasPond'!AH1112))</f>
        <v>0</v>
      </c>
      <c r="N464" s="207">
        <f>IF('[1]DiasPond'!AH1214=0,0,IF('[1]DiasPond'!$AG$1178=0,'[1]DiasPond'!AH1214/COUNTIF(('[1]DiasPond'!C$1178:AG$1178),"&gt;0")*N$423,'[1]DiasPond'!AH1214))</f>
        <v>0</v>
      </c>
      <c r="O464" s="201">
        <f t="shared" si="71"/>
        <v>0</v>
      </c>
    </row>
    <row r="465" spans="1:15" ht="12.75" hidden="1">
      <c r="A465" s="217"/>
      <c r="B465" s="215" t="str">
        <f>$B$44</f>
        <v>Compresor 3  Rodando</v>
      </c>
      <c r="C465" s="207">
        <f>IF('[1]DiasPond'!AH93=0,0,IF('[1]DiasPond'!$AF$56=0,'[1]DiasPond'!AH93/COUNTIF(('[1]DiasPond'!C$56:AG$56),"&gt;0")*C$423,'[1]DiasPond'!AH93))</f>
        <v>0</v>
      </c>
      <c r="D465" s="207">
        <f>IF('[1]DiasPond'!AH195=0,0,IF('[1]DiasPond'!$AG$158=0,'[1]DiasPond'!AH195/COUNTIF(('[1]DiasPond'!C$158:AG$158),"&gt;0")*D$423,'[1]DiasPond'!AH195))</f>
        <v>0</v>
      </c>
      <c r="E465" s="207">
        <f>IF('[1]DiasPond'!AH297=0,0,IF('[1]DiasPond'!$AG$260=0,'[1]DiasPond'!AH297/COUNTIF(('[1]DiasPond'!C$260:AG$260),"&gt;0")*E$423,'[1]DiasPond'!AH297))</f>
        <v>0</v>
      </c>
      <c r="F465" s="207">
        <f>IF('[1]DiasPond'!AH399=0,0,IF('[1]DiasPond'!$AD$362=0,'[1]DiasPond'!AH399/COUNTIF(('[1]DiasPond'!C$362:AG$362),"&gt;0")*F$423,'[1]DiasPond'!AH399))</f>
        <v>0</v>
      </c>
      <c r="G465" s="207">
        <f>IF('[1]DiasPond'!AH501=0,0,IF('[1]DiasPond'!$AG$464=0,'[1]DiasPond'!AH501/COUNTIF(('[1]DiasPond'!C$464:AG$464),"&gt;0")*G$423,'[1]DiasPond'!AH501))</f>
        <v>0</v>
      </c>
      <c r="H465" s="207">
        <f>IF('[1]DiasPond'!AH603=0,0,IF('[1]DiasPond'!$AF$566=0,'[1]DiasPond'!AH603/COUNTIF(('[1]DiasPond'!C$566:AG$566),"&gt;0")*H$423,'[1]DiasPond'!AH603))</f>
        <v>0</v>
      </c>
      <c r="I465" s="207">
        <f>IF('[1]DiasPond'!AH705=0,0,IF('[1]DiasPond'!$AG$668=0,'[1]DiasPond'!AH705/COUNTIF(('[1]DiasPond'!C$668:AG$668),"&gt;0")*I$423,'[1]DiasPond'!AH705))</f>
        <v>0</v>
      </c>
      <c r="J465" s="207">
        <f>IF('[1]DiasPond'!AH807=0,0,IF('[1]DiasPond'!$AF$770=0,'[1]DiasPond'!AH807/COUNTIF(('[1]DiasPond'!C$770:AG$770),"&gt;0")*J$423,'[1]DiasPond'!AH807))</f>
        <v>0</v>
      </c>
      <c r="K465" s="207">
        <f>IF('[1]DiasPond'!AH909=0,0,IF('[1]DiasPond'!$AG$872=0,'[1]DiasPond'!AH909/COUNTIF(('[1]DiasPond'!C$872:AG$872),"&gt;0")*K$423,'[1]DiasPond'!AH909))</f>
        <v>0</v>
      </c>
      <c r="L465" s="207">
        <f>IF('[1]DiasPond'!AH1011=0,0,IF('[1]DiasPond'!$AG$974=0,'[1]DiasPond'!AH1011/COUNTIF(('[1]DiasPond'!C$974:AG$974),"&gt;0")*L$423,'[1]DiasPond'!AH1011))</f>
        <v>0</v>
      </c>
      <c r="M465" s="207">
        <f>IF('[1]DiasPond'!AH1113=0,0,IF('[1]DiasPond'!$AF$1076=0,'[1]DiasPond'!AH1113/COUNTIF(('[1]DiasPond'!C$1076:AG$1076),"&gt;0")*M$423,'[1]DiasPond'!AH1113))</f>
        <v>0</v>
      </c>
      <c r="N465" s="207">
        <f>IF('[1]DiasPond'!AH1215=0,0,IF('[1]DiasPond'!$AG$1178=0,'[1]DiasPond'!AH1215/COUNTIF(('[1]DiasPond'!C$1178:AG$1178),"&gt;0")*N$423,'[1]DiasPond'!AH1215))</f>
        <v>0</v>
      </c>
      <c r="O465" s="201">
        <f t="shared" si="71"/>
        <v>0</v>
      </c>
    </row>
    <row r="466" spans="1:15" ht="12.75" hidden="1">
      <c r="A466" s="217">
        <v>36</v>
      </c>
      <c r="B466" s="215" t="str">
        <f>$B$45</f>
        <v>Compresor 3  Carga</v>
      </c>
      <c r="C466" s="207">
        <f>IF('[1]DiasPond'!AH94=0,0,IF('[1]DiasPond'!$AF$56=0,'[1]DiasPond'!AH94/COUNTIF(('[1]DiasPond'!C$56:AG$56),"&gt;0")*C$423,'[1]DiasPond'!AH94))</f>
        <v>0</v>
      </c>
      <c r="D466" s="207">
        <f>IF('[1]DiasPond'!AH196=0,0,IF('[1]DiasPond'!$AG$158=0,'[1]DiasPond'!AH196/COUNTIF(('[1]DiasPond'!C$158:AG$158),"&gt;0")*D$423,'[1]DiasPond'!AH196))</f>
        <v>0</v>
      </c>
      <c r="E466" s="207">
        <f>IF('[1]DiasPond'!AH298=0,0,IF('[1]DiasPond'!$AG$260=0,'[1]DiasPond'!AH298/COUNTIF(('[1]DiasPond'!C$260:AG$260),"&gt;0")*E$423,'[1]DiasPond'!AH298))</f>
        <v>0</v>
      </c>
      <c r="F466" s="207">
        <f>IF('[1]DiasPond'!AH400=0,0,IF('[1]DiasPond'!$AD$362=0,'[1]DiasPond'!AH400/COUNTIF(('[1]DiasPond'!C$362:AG$362),"&gt;0")*F$423,'[1]DiasPond'!AH400))</f>
        <v>0</v>
      </c>
      <c r="G466" s="207">
        <f>IF('[1]DiasPond'!AH502=0,0,IF('[1]DiasPond'!$AG$464=0,'[1]DiasPond'!AH502/COUNTIF(('[1]DiasPond'!C$464:AG$464),"&gt;0")*G$423,'[1]DiasPond'!AH502))</f>
        <v>0</v>
      </c>
      <c r="H466" s="207">
        <f>IF('[1]DiasPond'!AH604=0,0,IF('[1]DiasPond'!$AF$566=0,'[1]DiasPond'!AH604/COUNTIF(('[1]DiasPond'!C$566:AG$566),"&gt;0")*H$423,'[1]DiasPond'!AH604))</f>
        <v>0</v>
      </c>
      <c r="I466" s="207">
        <f>IF('[1]DiasPond'!AH706=0,0,IF('[1]DiasPond'!$AG$668=0,'[1]DiasPond'!AH706/COUNTIF(('[1]DiasPond'!C$668:AG$668),"&gt;0")*I$423,'[1]DiasPond'!AH706))</f>
        <v>0</v>
      </c>
      <c r="J466" s="207">
        <f>IF('[1]DiasPond'!AH808=0,0,IF('[1]DiasPond'!$AF$770=0,'[1]DiasPond'!AH808/COUNTIF(('[1]DiasPond'!C$770:AG$770),"&gt;0")*J$423,'[1]DiasPond'!AH808))</f>
        <v>0</v>
      </c>
      <c r="K466" s="207">
        <f>IF('[1]DiasPond'!AH910=0,0,IF('[1]DiasPond'!$AG$872=0,'[1]DiasPond'!AH910/COUNTIF(('[1]DiasPond'!C$872:AG$872),"&gt;0")*K$423,'[1]DiasPond'!AH910))</f>
        <v>0</v>
      </c>
      <c r="L466" s="207">
        <f>IF('[1]DiasPond'!AH1012=0,0,IF('[1]DiasPond'!$AG$974=0,'[1]DiasPond'!AH1012/COUNTIF(('[1]DiasPond'!C$974:AG$974),"&gt;0")*L$423,'[1]DiasPond'!AH1012))</f>
        <v>0</v>
      </c>
      <c r="M466" s="207">
        <f>IF('[1]DiasPond'!AH1114=0,0,IF('[1]DiasPond'!$AF$1076=0,'[1]DiasPond'!AH1114/COUNTIF(('[1]DiasPond'!C$1076:AG$1076),"&gt;0")*M$423,'[1]DiasPond'!AH1114))</f>
        <v>0</v>
      </c>
      <c r="N466" s="207">
        <f>IF('[1]DiasPond'!AH1216=0,0,IF('[1]DiasPond'!$AG$1178=0,'[1]DiasPond'!AH1216/COUNTIF(('[1]DiasPond'!C$1178:AG$1178),"&gt;0")*N$423,'[1]DiasPond'!AH1216))</f>
        <v>0</v>
      </c>
      <c r="O466" s="201">
        <f t="shared" si="71"/>
        <v>0</v>
      </c>
    </row>
    <row r="467" spans="1:15" ht="12.75" hidden="1">
      <c r="A467" s="217"/>
      <c r="B467" s="215" t="str">
        <f>$B$46</f>
        <v>Compresor 2  Rodando</v>
      </c>
      <c r="C467" s="207">
        <f>IF('[1]DiasPond'!AH95=0,0,IF('[1]DiasPond'!$AF$56=0,'[1]DiasPond'!AH95/COUNTIF(('[1]DiasPond'!C$56:AG$56),"&gt;0")*C$423,'[1]DiasPond'!AH95))</f>
        <v>0</v>
      </c>
      <c r="D467" s="207">
        <f>IF('[1]DiasPond'!AH197=0,0,IF('[1]DiasPond'!$AG$158=0,'[1]DiasPond'!AH197/COUNTIF(('[1]DiasPond'!C$158:AG$158),"&gt;0")*D$423,'[1]DiasPond'!AH197))</f>
        <v>0</v>
      </c>
      <c r="E467" s="207">
        <f>IF('[1]DiasPond'!AH299=0,0,IF('[1]DiasPond'!$AG$260=0,'[1]DiasPond'!AH299/COUNTIF(('[1]DiasPond'!C$260:AG$260),"&gt;0")*E$423,'[1]DiasPond'!AH299))</f>
        <v>0</v>
      </c>
      <c r="F467" s="207">
        <f>IF('[1]DiasPond'!AH401=0,0,IF('[1]DiasPond'!$AD$362=0,'[1]DiasPond'!AH401/COUNTIF(('[1]DiasPond'!C$362:AG$362),"&gt;0")*F$423,'[1]DiasPond'!AH401))</f>
        <v>0</v>
      </c>
      <c r="G467" s="207">
        <f>IF('[1]DiasPond'!AH503=0,0,IF('[1]DiasPond'!$AG$464=0,'[1]DiasPond'!AH503/COUNTIF(('[1]DiasPond'!C$464:AG$464),"&gt;0")*G$423,'[1]DiasPond'!AH503))</f>
        <v>0</v>
      </c>
      <c r="H467" s="207">
        <f>IF('[1]DiasPond'!AH605=0,0,IF('[1]DiasPond'!$AF$566=0,'[1]DiasPond'!AH605/COUNTIF(('[1]DiasPond'!C$566:AG$566),"&gt;0")*H$423,'[1]DiasPond'!AH605))</f>
        <v>0</v>
      </c>
      <c r="I467" s="207">
        <f>IF('[1]DiasPond'!AH707=0,0,IF('[1]DiasPond'!$AG$668=0,'[1]DiasPond'!AH707/COUNTIF(('[1]DiasPond'!C$668:AG$668),"&gt;0")*I$423,'[1]DiasPond'!AH707))</f>
        <v>0</v>
      </c>
      <c r="J467" s="207">
        <f>IF('[1]DiasPond'!AH809=0,0,IF('[1]DiasPond'!$AF$770=0,'[1]DiasPond'!AH809/COUNTIF(('[1]DiasPond'!C$770:AG$770),"&gt;0")*J$423,'[1]DiasPond'!AH809))</f>
        <v>0</v>
      </c>
      <c r="K467" s="207">
        <f>IF('[1]DiasPond'!AH911=0,0,IF('[1]DiasPond'!$AG$872=0,'[1]DiasPond'!AH911/COUNTIF(('[1]DiasPond'!C$872:AG$872),"&gt;0")*K$423,'[1]DiasPond'!AH911))</f>
        <v>0</v>
      </c>
      <c r="L467" s="207">
        <f>IF('[1]DiasPond'!AH1013=0,0,IF('[1]DiasPond'!$AG$974=0,'[1]DiasPond'!AH1013/COUNTIF(('[1]DiasPond'!C$974:AG$974),"&gt;0")*L$423,'[1]DiasPond'!AH1013))</f>
        <v>0</v>
      </c>
      <c r="M467" s="207">
        <f>IF('[1]DiasPond'!AH1115=0,0,IF('[1]DiasPond'!$AF$1076=0,'[1]DiasPond'!AH1115/COUNTIF(('[1]DiasPond'!C$1076:AG$1076),"&gt;0")*M$423,'[1]DiasPond'!AH1115))</f>
        <v>0</v>
      </c>
      <c r="N467" s="207">
        <f>IF('[1]DiasPond'!AH1217=0,0,IF('[1]DiasPond'!$AG$1178=0,'[1]DiasPond'!AH1217/COUNTIF(('[1]DiasPond'!C$1178:AG$1178),"&gt;0")*N$423,'[1]DiasPond'!AH1217))</f>
        <v>0</v>
      </c>
      <c r="O467" s="201">
        <f t="shared" si="71"/>
        <v>0</v>
      </c>
    </row>
    <row r="468" spans="1:15" ht="12.75" hidden="1">
      <c r="A468" s="217">
        <v>38</v>
      </c>
      <c r="B468" s="215" t="str">
        <f>$B$47</f>
        <v>Compresor 2  Carga</v>
      </c>
      <c r="C468" s="207">
        <f>IF('[1]DiasPond'!AH96=0,0,IF('[1]DiasPond'!$AF$56=0,'[1]DiasPond'!AH96/COUNTIF(('[1]DiasPond'!C$56:AG$56),"&gt;0")*C$423,'[1]DiasPond'!AH96))</f>
        <v>0</v>
      </c>
      <c r="D468" s="207">
        <f>IF('[1]DiasPond'!AH198=0,0,IF('[1]DiasPond'!$AG$158=0,'[1]DiasPond'!AH198/COUNTIF(('[1]DiasPond'!C$158:AG$158),"&gt;0")*D$423,'[1]DiasPond'!AH198))</f>
        <v>0</v>
      </c>
      <c r="E468" s="207">
        <f>IF('[1]DiasPond'!AH300=0,0,IF('[1]DiasPond'!$AG$260=0,'[1]DiasPond'!AH300/COUNTIF(('[1]DiasPond'!C$260:AG$260),"&gt;0")*E$423,'[1]DiasPond'!AH300))</f>
        <v>0</v>
      </c>
      <c r="F468" s="207">
        <f>IF('[1]DiasPond'!AH402=0,0,IF('[1]DiasPond'!$AD$362=0,'[1]DiasPond'!AH402/COUNTIF(('[1]DiasPond'!C$362:AG$362),"&gt;0")*F$423,'[1]DiasPond'!AH402))</f>
        <v>0</v>
      </c>
      <c r="G468" s="207">
        <f>IF('[1]DiasPond'!AH504=0,0,IF('[1]DiasPond'!$AG$464=0,'[1]DiasPond'!AH504/COUNTIF(('[1]DiasPond'!C$464:AG$464),"&gt;0")*G$423,'[1]DiasPond'!AH504))</f>
        <v>0</v>
      </c>
      <c r="H468" s="207">
        <f>IF('[1]DiasPond'!AH606=0,0,IF('[1]DiasPond'!$AF$566=0,'[1]DiasPond'!AH606/COUNTIF(('[1]DiasPond'!C$566:AG$566),"&gt;0")*H$423,'[1]DiasPond'!AH606))</f>
        <v>0</v>
      </c>
      <c r="I468" s="207">
        <f>IF('[1]DiasPond'!AH708=0,0,IF('[1]DiasPond'!$AG$668=0,'[1]DiasPond'!AH708/COUNTIF(('[1]DiasPond'!C$668:AG$668),"&gt;0")*I$423,'[1]DiasPond'!AH708))</f>
        <v>0</v>
      </c>
      <c r="J468" s="207">
        <f>IF('[1]DiasPond'!AH810=0,0,IF('[1]DiasPond'!$AF$770=0,'[1]DiasPond'!AH810/COUNTIF(('[1]DiasPond'!C$770:AG$770),"&gt;0")*J$423,'[1]DiasPond'!AH810))</f>
        <v>0</v>
      </c>
      <c r="K468" s="207">
        <f>IF('[1]DiasPond'!AH912=0,0,IF('[1]DiasPond'!$AG$872=0,'[1]DiasPond'!AH912/COUNTIF(('[1]DiasPond'!C$872:AG$872),"&gt;0")*K$423,'[1]DiasPond'!AH912))</f>
        <v>0</v>
      </c>
      <c r="L468" s="207">
        <f>IF('[1]DiasPond'!AH1014=0,0,IF('[1]DiasPond'!$AG$974=0,'[1]DiasPond'!AH1014/COUNTIF(('[1]DiasPond'!C$974:AG$974),"&gt;0")*L$423,'[1]DiasPond'!AH1014))</f>
        <v>0</v>
      </c>
      <c r="M468" s="207">
        <f>IF('[1]DiasPond'!AH1116=0,0,IF('[1]DiasPond'!$AF$1076=0,'[1]DiasPond'!AH1116/COUNTIF(('[1]DiasPond'!C$1076:AG$1076),"&gt;0")*M$423,'[1]DiasPond'!AH1116))</f>
        <v>0</v>
      </c>
      <c r="N468" s="207">
        <f>IF('[1]DiasPond'!AH1218=0,0,IF('[1]DiasPond'!$AG$1178=0,'[1]DiasPond'!AH1218/COUNTIF(('[1]DiasPond'!C$1178:AG$1178),"&gt;0")*N$423,'[1]DiasPond'!AH1218))</f>
        <v>0</v>
      </c>
      <c r="O468" s="201">
        <f t="shared" si="71"/>
        <v>0</v>
      </c>
    </row>
    <row r="469" spans="1:15" ht="12.75" hidden="1">
      <c r="A469" s="217"/>
      <c r="B469" s="215" t="str">
        <f>$B$48</f>
        <v>Compresor 1  Rodando</v>
      </c>
      <c r="C469" s="207">
        <f>IF('[1]DiasPond'!AH97=0,0,IF('[1]DiasPond'!$AF$56=0,'[1]DiasPond'!AH97/COUNTIF(('[1]DiasPond'!C$56:AG$56),"&gt;0")*C$423,'[1]DiasPond'!AH97))</f>
        <v>0</v>
      </c>
      <c r="D469" s="207">
        <f>IF('[1]DiasPond'!AH199=0,0,IF('[1]DiasPond'!$AG$158=0,'[1]DiasPond'!AH199/COUNTIF(('[1]DiasPond'!C$158:AG$158),"&gt;0")*D$423,'[1]DiasPond'!AH199))</f>
        <v>0</v>
      </c>
      <c r="E469" s="207">
        <f>IF('[1]DiasPond'!AH301=0,0,IF('[1]DiasPond'!$AG$260=0,'[1]DiasPond'!AH301/COUNTIF(('[1]DiasPond'!C$260:AG$260),"&gt;0")*E$423,'[1]DiasPond'!AH301))</f>
        <v>0</v>
      </c>
      <c r="F469" s="207">
        <f>IF('[1]DiasPond'!AH403=0,0,IF('[1]DiasPond'!$AD$362=0,'[1]DiasPond'!AH403/COUNTIF(('[1]DiasPond'!C$362:AG$362),"&gt;0")*F$423,'[1]DiasPond'!AH403))</f>
        <v>0</v>
      </c>
      <c r="G469" s="207">
        <f>IF('[1]DiasPond'!AH505=0,0,IF('[1]DiasPond'!$AG$464=0,'[1]DiasPond'!AH505/COUNTIF(('[1]DiasPond'!C$464:AG$464),"&gt;0")*G$423,'[1]DiasPond'!AH505))</f>
        <v>0</v>
      </c>
      <c r="H469" s="207">
        <f>IF('[1]DiasPond'!AH607=0,0,IF('[1]DiasPond'!$AF$566=0,'[1]DiasPond'!AH607/COUNTIF(('[1]DiasPond'!C$566:AG$566),"&gt;0")*H$423,'[1]DiasPond'!AH607))</f>
        <v>0</v>
      </c>
      <c r="I469" s="207">
        <f>IF('[1]DiasPond'!AH709=0,0,IF('[1]DiasPond'!$AG$668=0,'[1]DiasPond'!AH709/COUNTIF(('[1]DiasPond'!C$668:AG$668),"&gt;0")*I$423,'[1]DiasPond'!AH709))</f>
        <v>0</v>
      </c>
      <c r="J469" s="207">
        <f>IF('[1]DiasPond'!AH811=0,0,IF('[1]DiasPond'!$AF$770=0,'[1]DiasPond'!AH811/COUNTIF(('[1]DiasPond'!C$770:AG$770),"&gt;0")*J$423,'[1]DiasPond'!AH811))</f>
        <v>0</v>
      </c>
      <c r="K469" s="207">
        <f>IF('[1]DiasPond'!AH913=0,0,IF('[1]DiasPond'!$AG$872=0,'[1]DiasPond'!AH913/COUNTIF(('[1]DiasPond'!C$872:AG$872),"&gt;0")*K$423,'[1]DiasPond'!AH913))</f>
        <v>0</v>
      </c>
      <c r="L469" s="207">
        <f>IF('[1]DiasPond'!AH1015=0,0,IF('[1]DiasPond'!$AG$974=0,'[1]DiasPond'!AH1015/COUNTIF(('[1]DiasPond'!C$974:AG$974),"&gt;0")*L$423,'[1]DiasPond'!AH1015))</f>
        <v>0</v>
      </c>
      <c r="M469" s="207">
        <f>IF('[1]DiasPond'!AH1117=0,0,IF('[1]DiasPond'!$AF$1076=0,'[1]DiasPond'!AH1117/COUNTIF(('[1]DiasPond'!C$1076:AG$1076),"&gt;0")*M$423,'[1]DiasPond'!AH1117))</f>
        <v>0</v>
      </c>
      <c r="N469" s="207">
        <f>IF('[1]DiasPond'!AH1219=0,0,IF('[1]DiasPond'!$AG$1178=0,'[1]DiasPond'!AH1219/COUNTIF(('[1]DiasPond'!C$1178:AG$1178),"&gt;0")*N$423,'[1]DiasPond'!AH1219))</f>
        <v>0</v>
      </c>
      <c r="O469" s="201">
        <f t="shared" si="71"/>
        <v>0</v>
      </c>
    </row>
    <row r="470" spans="1:15" ht="12.75" hidden="1">
      <c r="A470" s="217">
        <v>40</v>
      </c>
      <c r="B470" s="215" t="str">
        <f>$B$49</f>
        <v>Compresor 1  Carga</v>
      </c>
      <c r="C470" s="207">
        <f>IF('[1]DiasPond'!AH98=0,0,IF('[1]DiasPond'!$AF$56=0,'[1]DiasPond'!AH98/COUNTIF(('[1]DiasPond'!C$56:AG$56),"&gt;0")*C$423,'[1]DiasPond'!AH98))</f>
        <v>0</v>
      </c>
      <c r="D470" s="207">
        <f>IF('[1]DiasPond'!AH200=0,0,IF('[1]DiasPond'!$AG$158=0,'[1]DiasPond'!AH200/COUNTIF(('[1]DiasPond'!C$158:AG$158),"&gt;0")*D$423,'[1]DiasPond'!AH200))</f>
        <v>0</v>
      </c>
      <c r="E470" s="207">
        <f>IF('[1]DiasPond'!AH302=0,0,IF('[1]DiasPond'!$AG$260=0,'[1]DiasPond'!AH302/COUNTIF(('[1]DiasPond'!C$260:AG$260),"&gt;0")*E$423,'[1]DiasPond'!AH302))</f>
        <v>0</v>
      </c>
      <c r="F470" s="207">
        <f>IF('[1]DiasPond'!AH404=0,0,IF('[1]DiasPond'!$AD$362=0,'[1]DiasPond'!AH404/COUNTIF(('[1]DiasPond'!C$362:AG$362),"&gt;0")*F$423,'[1]DiasPond'!AH404))</f>
        <v>0</v>
      </c>
      <c r="G470" s="207">
        <f>IF('[1]DiasPond'!AH506=0,0,IF('[1]DiasPond'!$AG$464=0,'[1]DiasPond'!AH506/COUNTIF(('[1]DiasPond'!C$464:AG$464),"&gt;0")*G$423,'[1]DiasPond'!AH506))</f>
        <v>0</v>
      </c>
      <c r="H470" s="207">
        <f>IF('[1]DiasPond'!AH608=0,0,IF('[1]DiasPond'!$AF$566=0,'[1]DiasPond'!AH608/COUNTIF(('[1]DiasPond'!C$566:AG$566),"&gt;0")*H$423,'[1]DiasPond'!AH608))</f>
        <v>0</v>
      </c>
      <c r="I470" s="207">
        <f>IF('[1]DiasPond'!AH710=0,0,IF('[1]DiasPond'!$AG$668=0,'[1]DiasPond'!AH710/COUNTIF(('[1]DiasPond'!C$668:AG$668),"&gt;0")*I$423,'[1]DiasPond'!AH710))</f>
        <v>0</v>
      </c>
      <c r="J470" s="207">
        <f>IF('[1]DiasPond'!AH812=0,0,IF('[1]DiasPond'!$AF$770=0,'[1]DiasPond'!AH812/COUNTIF(('[1]DiasPond'!C$770:AG$770),"&gt;0")*J$423,'[1]DiasPond'!AH812))</f>
        <v>0</v>
      </c>
      <c r="K470" s="207">
        <f>IF('[1]DiasPond'!AH914=0,0,IF('[1]DiasPond'!$AG$872=0,'[1]DiasPond'!AH914/COUNTIF(('[1]DiasPond'!C$872:AG$872),"&gt;0")*K$423,'[1]DiasPond'!AH914))</f>
        <v>0</v>
      </c>
      <c r="L470" s="207">
        <f>IF('[1]DiasPond'!AH1016=0,0,IF('[1]DiasPond'!$AG$974=0,'[1]DiasPond'!AH1016/COUNTIF(('[1]DiasPond'!C$974:AG$974),"&gt;0")*L$423,'[1]DiasPond'!AH1016))</f>
        <v>0</v>
      </c>
      <c r="M470" s="207">
        <f>IF('[1]DiasPond'!AH1118=0,0,IF('[1]DiasPond'!$AF$1076=0,'[1]DiasPond'!AH1118/COUNTIF(('[1]DiasPond'!C$1076:AG$1076),"&gt;0")*M$423,'[1]DiasPond'!AH1118))</f>
        <v>0</v>
      </c>
      <c r="N470" s="207">
        <f>IF('[1]DiasPond'!AH1220=0,0,IF('[1]DiasPond'!$AG$1178=0,'[1]DiasPond'!AH1220/COUNTIF(('[1]DiasPond'!C$1178:AG$1178),"&gt;0")*N$423,'[1]DiasPond'!AH1220))</f>
        <v>0</v>
      </c>
      <c r="O470" s="201">
        <f t="shared" si="71"/>
        <v>0</v>
      </c>
    </row>
    <row r="471" spans="1:15" ht="12.75" hidden="1">
      <c r="A471" s="217"/>
      <c r="B471" s="215" t="str">
        <f>$B$50</f>
        <v>T. Compres.  Rodando</v>
      </c>
      <c r="C471" s="207">
        <f>IF('[1]DiasPond'!AH99=0,0,IF('[1]DiasPond'!$AF$56=0,'[1]DiasPond'!AH99/COUNTIF(('[1]DiasPond'!C$56:AG$56),"&gt;0")*C$423,'[1]DiasPond'!AH99))</f>
        <v>0</v>
      </c>
      <c r="D471" s="207">
        <f>IF('[1]DiasPond'!AH201=0,0,IF('[1]DiasPond'!$AG$158=0,'[1]DiasPond'!AH201/COUNTIF(('[1]DiasPond'!C$158:AG$158),"&gt;0")*D$423,'[1]DiasPond'!AH201))</f>
        <v>0</v>
      </c>
      <c r="E471" s="207">
        <f>IF('[1]DiasPond'!AH303=0,0,IF('[1]DiasPond'!$AG$260=0,'[1]DiasPond'!AH303/COUNTIF(('[1]DiasPond'!C$260:AG$260),"&gt;0")*E$423,'[1]DiasPond'!AH303))</f>
        <v>0</v>
      </c>
      <c r="F471" s="207">
        <f>IF('[1]DiasPond'!AH405=0,0,IF('[1]DiasPond'!$AD$362=0,'[1]DiasPond'!AH405/COUNTIF(('[1]DiasPond'!C$362:AG$362),"&gt;0")*F$423,'[1]DiasPond'!AH405))</f>
        <v>0</v>
      </c>
      <c r="G471" s="207">
        <f>IF('[1]DiasPond'!AH507=0,0,IF('[1]DiasPond'!$AG$464=0,'[1]DiasPond'!AH507/COUNTIF(('[1]DiasPond'!C$464:AG$464),"&gt;0")*G$423,'[1]DiasPond'!AH507))</f>
        <v>0</v>
      </c>
      <c r="H471" s="207">
        <f>IF('[1]DiasPond'!AH609=0,0,IF('[1]DiasPond'!$AF$566=0,'[1]DiasPond'!AH609/COUNTIF(('[1]DiasPond'!C$566:AG$566),"&gt;0")*H$423,'[1]DiasPond'!AH609))</f>
        <v>0</v>
      </c>
      <c r="I471" s="207">
        <f>IF('[1]DiasPond'!AH711=0,0,IF('[1]DiasPond'!$AG$668=0,'[1]DiasPond'!AH711/COUNTIF(('[1]DiasPond'!C$668:AG$668),"&gt;0")*I$423,'[1]DiasPond'!AH711))</f>
        <v>0</v>
      </c>
      <c r="J471" s="207">
        <f>IF('[1]DiasPond'!AH813=0,0,IF('[1]DiasPond'!$AF$770=0,'[1]DiasPond'!AH813/COUNTIF(('[1]DiasPond'!C$770:AG$770),"&gt;0")*J$423,'[1]DiasPond'!AH813))</f>
        <v>0</v>
      </c>
      <c r="K471" s="207">
        <f>IF('[1]DiasPond'!AH915=0,0,IF('[1]DiasPond'!$AG$872=0,'[1]DiasPond'!AH915/COUNTIF(('[1]DiasPond'!C$872:AG$872),"&gt;0")*K$423,'[1]DiasPond'!AH915))</f>
        <v>0</v>
      </c>
      <c r="L471" s="207">
        <f>IF('[1]DiasPond'!AH1017=0,0,IF('[1]DiasPond'!$AG$974=0,'[1]DiasPond'!AH1017/COUNTIF(('[1]DiasPond'!C$974:AG$974),"&gt;0")*L$423,'[1]DiasPond'!AH1017))</f>
        <v>0</v>
      </c>
      <c r="M471" s="207">
        <f>IF('[1]DiasPond'!AH1119=0,0,IF('[1]DiasPond'!$AF$1076=0,'[1]DiasPond'!AH1119/COUNTIF(('[1]DiasPond'!C$1076:AG$1076),"&gt;0")*M$423,'[1]DiasPond'!AH1119))</f>
        <v>0</v>
      </c>
      <c r="N471" s="207">
        <f>IF('[1]DiasPond'!AH1221=0,0,IF('[1]DiasPond'!$AG$1178=0,'[1]DiasPond'!AH1221/COUNTIF(('[1]DiasPond'!C$1178:AG$1178),"&gt;0")*N$423,'[1]DiasPond'!AH1221))</f>
        <v>0</v>
      </c>
      <c r="O471" s="201">
        <f t="shared" si="71"/>
        <v>0</v>
      </c>
    </row>
    <row r="472" spans="1:15" ht="12.75" hidden="1">
      <c r="A472" s="217">
        <v>42</v>
      </c>
      <c r="B472" s="215" t="str">
        <f>$B$51</f>
        <v>T. Compres.  Carga</v>
      </c>
      <c r="C472" s="207">
        <f>IF('[1]DiasPond'!AH100=0,0,IF('[1]DiasPond'!$AF$56=0,'[1]DiasPond'!AH100/COUNTIF(('[1]DiasPond'!C$56:AG$56),"&gt;0")*C$423,'[1]DiasPond'!AH100))</f>
        <v>0</v>
      </c>
      <c r="D472" s="207">
        <f>IF('[1]DiasPond'!AH202=0,0,IF('[1]DiasPond'!$AG$158=0,'[1]DiasPond'!AH202/COUNTIF(('[1]DiasPond'!C$158:AG$158),"&gt;0")*D$423,'[1]DiasPond'!AH202))</f>
        <v>0</v>
      </c>
      <c r="E472" s="207">
        <f>IF('[1]DiasPond'!AH304=0,0,IF('[1]DiasPond'!$AG$260=0,'[1]DiasPond'!AH304/COUNTIF(('[1]DiasPond'!C$260:AG$260),"&gt;0")*E$423,'[1]DiasPond'!AH304))</f>
        <v>0</v>
      </c>
      <c r="F472" s="207">
        <f>IF('[1]DiasPond'!AH406=0,0,IF('[1]DiasPond'!$AD$362=0,'[1]DiasPond'!AH406/COUNTIF(('[1]DiasPond'!C$362:AG$362),"&gt;0")*F$423,'[1]DiasPond'!AH406))</f>
        <v>0</v>
      </c>
      <c r="G472" s="207">
        <f>IF('[1]DiasPond'!AH508=0,0,IF('[1]DiasPond'!$AG$464=0,'[1]DiasPond'!AH508/COUNTIF(('[1]DiasPond'!C$464:AG$464),"&gt;0")*G$423,'[1]DiasPond'!AH508))</f>
        <v>0</v>
      </c>
      <c r="H472" s="207">
        <f>IF('[1]DiasPond'!AH610=0,0,IF('[1]DiasPond'!$AF$566=0,'[1]DiasPond'!AH610/COUNTIF(('[1]DiasPond'!C$566:AG$566),"&gt;0")*H$423,'[1]DiasPond'!AH610))</f>
        <v>0</v>
      </c>
      <c r="I472" s="207">
        <f>IF('[1]DiasPond'!AH712=0,0,IF('[1]DiasPond'!$AG$668=0,'[1]DiasPond'!AH712/COUNTIF(('[1]DiasPond'!C$668:AG$668),"&gt;0")*I$423,'[1]DiasPond'!AH712))</f>
        <v>0</v>
      </c>
      <c r="J472" s="207">
        <f>IF('[1]DiasPond'!AH814=0,0,IF('[1]DiasPond'!$AF$770=0,'[1]DiasPond'!AH814/COUNTIF(('[1]DiasPond'!C$770:AG$770),"&gt;0")*J$423,'[1]DiasPond'!AH814))</f>
        <v>0</v>
      </c>
      <c r="K472" s="207">
        <f>IF('[1]DiasPond'!AH916=0,0,IF('[1]DiasPond'!$AG$872=0,'[1]DiasPond'!AH916/COUNTIF(('[1]DiasPond'!C$872:AG$872),"&gt;0")*K$423,'[1]DiasPond'!AH916))</f>
        <v>0</v>
      </c>
      <c r="L472" s="207">
        <f>IF('[1]DiasPond'!AH1018=0,0,IF('[1]DiasPond'!$AG$974=0,'[1]DiasPond'!AH1018/COUNTIF(('[1]DiasPond'!C$974:AG$974),"&gt;0")*L$423,'[1]DiasPond'!AH1018))</f>
        <v>0</v>
      </c>
      <c r="M472" s="207">
        <f>IF('[1]DiasPond'!AH1120=0,0,IF('[1]DiasPond'!$AF$1076=0,'[1]DiasPond'!AH1120/COUNTIF(('[1]DiasPond'!C$1076:AG$1076),"&gt;0")*M$423,'[1]DiasPond'!AH1120))</f>
        <v>0</v>
      </c>
      <c r="N472" s="207">
        <f>IF('[1]DiasPond'!AH1222=0,0,IF('[1]DiasPond'!$AG$1178=0,'[1]DiasPond'!AH1222/COUNTIF(('[1]DiasPond'!C$1178:AG$1178),"&gt;0")*N$423,'[1]DiasPond'!AH1222))</f>
        <v>0</v>
      </c>
      <c r="O472" s="201">
        <f t="shared" si="71"/>
        <v>0</v>
      </c>
    </row>
    <row r="473" spans="1:15" ht="12.75" hidden="1">
      <c r="A473" s="216">
        <f>'[1]DiasMed'!$A$51</f>
        <v>43</v>
      </c>
      <c r="B473" s="215" t="str">
        <f>$B$52</f>
        <v>HabOcupEq</v>
      </c>
      <c r="C473" s="209">
        <f aca="true" t="shared" si="72" ref="C473:N473">C426</f>
        <v>0</v>
      </c>
      <c r="D473" s="209">
        <f t="shared" si="72"/>
        <v>0</v>
      </c>
      <c r="E473" s="209">
        <f t="shared" si="72"/>
        <v>0</v>
      </c>
      <c r="F473" s="209">
        <f t="shared" si="72"/>
        <v>0</v>
      </c>
      <c r="G473" s="209">
        <f t="shared" si="72"/>
        <v>0</v>
      </c>
      <c r="H473" s="209">
        <f t="shared" si="72"/>
        <v>0</v>
      </c>
      <c r="I473" s="209">
        <f t="shared" si="72"/>
        <v>0</v>
      </c>
      <c r="J473" s="209">
        <f t="shared" si="72"/>
        <v>0</v>
      </c>
      <c r="K473" s="209">
        <f t="shared" si="72"/>
        <v>0</v>
      </c>
      <c r="L473" s="209">
        <f t="shared" si="72"/>
        <v>0</v>
      </c>
      <c r="M473" s="209">
        <f t="shared" si="72"/>
        <v>0</v>
      </c>
      <c r="N473" s="209">
        <f t="shared" si="72"/>
        <v>0</v>
      </c>
      <c r="O473" s="201">
        <f t="shared" si="71"/>
        <v>0</v>
      </c>
    </row>
    <row r="474" spans="1:15" ht="12.75" hidden="1">
      <c r="A474" s="198"/>
      <c r="B474" s="214" t="str">
        <f>B228</f>
        <v>kWh Según Indices</v>
      </c>
      <c r="C474" s="209">
        <f aca="true" t="shared" si="73" ref="C474:N474">SUMPRODUCT(C379:C420,$I$499:$I$540)</f>
        <v>0</v>
      </c>
      <c r="D474" s="209">
        <f t="shared" si="73"/>
        <v>0</v>
      </c>
      <c r="E474" s="209">
        <f t="shared" si="73"/>
        <v>0</v>
      </c>
      <c r="F474" s="209">
        <f t="shared" si="73"/>
        <v>0</v>
      </c>
      <c r="G474" s="209">
        <f t="shared" si="73"/>
        <v>0</v>
      </c>
      <c r="H474" s="209">
        <f t="shared" si="73"/>
        <v>0</v>
      </c>
      <c r="I474" s="209">
        <f t="shared" si="73"/>
        <v>0</v>
      </c>
      <c r="J474" s="209">
        <f t="shared" si="73"/>
        <v>0</v>
      </c>
      <c r="K474" s="209">
        <f t="shared" si="73"/>
        <v>0</v>
      </c>
      <c r="L474" s="209">
        <f t="shared" si="73"/>
        <v>0</v>
      </c>
      <c r="M474" s="209">
        <f t="shared" si="73"/>
        <v>0</v>
      </c>
      <c r="N474" s="209">
        <f t="shared" si="73"/>
        <v>0</v>
      </c>
      <c r="O474" s="201">
        <f t="shared" si="71"/>
        <v>0</v>
      </c>
    </row>
    <row r="475" spans="1:15" ht="12.75" hidden="1">
      <c r="A475" s="198"/>
      <c r="B475" s="214" t="str">
        <f>B229</f>
        <v>kWh a distribuir</v>
      </c>
      <c r="C475" s="209"/>
      <c r="D475" s="209"/>
      <c r="E475" s="209"/>
      <c r="F475" s="209"/>
      <c r="G475" s="209"/>
      <c r="H475" s="209"/>
      <c r="I475" s="209"/>
      <c r="J475" s="209"/>
      <c r="K475" s="209"/>
      <c r="L475" s="209"/>
      <c r="M475" s="209"/>
      <c r="N475" s="209"/>
      <c r="O475" s="201"/>
    </row>
    <row r="476" spans="1:15" ht="12.75" hidden="1">
      <c r="A476" s="198"/>
      <c r="B476" s="214"/>
      <c r="C476" s="213"/>
      <c r="D476" s="213"/>
      <c r="E476" s="213"/>
      <c r="F476" s="213"/>
      <c r="G476" s="213"/>
      <c r="H476" s="213"/>
      <c r="I476" s="213"/>
      <c r="J476" s="213"/>
      <c r="K476" s="213"/>
      <c r="L476" s="213"/>
      <c r="M476" s="213"/>
      <c r="N476" s="213"/>
      <c r="O476" s="201"/>
    </row>
    <row r="477" spans="1:15" ht="12.75" hidden="1">
      <c r="A477" s="208" t="str">
        <f>A354</f>
        <v>Crudo</v>
      </c>
      <c r="B477" s="169" t="str">
        <f>B354</f>
        <v>Gl</v>
      </c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1">
        <f>SUM(C477:N477)</f>
        <v>0</v>
      </c>
    </row>
    <row r="478" spans="1:15" ht="12.75" hidden="1">
      <c r="A478" s="198"/>
      <c r="B478" s="169" t="str">
        <f>B355</f>
        <v>$ Factura</v>
      </c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1">
        <f>SUM(C478:N478)</f>
        <v>0</v>
      </c>
    </row>
    <row r="479" spans="1:15" ht="12.75" hidden="1">
      <c r="A479" s="198"/>
      <c r="B479" s="169" t="str">
        <f>B356</f>
        <v>$/Gl</v>
      </c>
      <c r="C479" s="206">
        <f aca="true" t="shared" si="74" ref="C479:O479">IF(C477=0,0,C478/C477)</f>
        <v>0</v>
      </c>
      <c r="D479" s="206">
        <f t="shared" si="74"/>
        <v>0</v>
      </c>
      <c r="E479" s="206">
        <f t="shared" si="74"/>
        <v>0</v>
      </c>
      <c r="F479" s="206">
        <f t="shared" si="74"/>
        <v>0</v>
      </c>
      <c r="G479" s="206">
        <f t="shared" si="74"/>
        <v>0</v>
      </c>
      <c r="H479" s="206">
        <f t="shared" si="74"/>
        <v>0</v>
      </c>
      <c r="I479" s="206">
        <f t="shared" si="74"/>
        <v>0</v>
      </c>
      <c r="J479" s="206">
        <f t="shared" si="74"/>
        <v>0</v>
      </c>
      <c r="K479" s="206">
        <f t="shared" si="74"/>
        <v>0</v>
      </c>
      <c r="L479" s="206">
        <f t="shared" si="74"/>
        <v>0</v>
      </c>
      <c r="M479" s="206">
        <f t="shared" si="74"/>
        <v>0</v>
      </c>
      <c r="N479" s="206">
        <f t="shared" si="74"/>
        <v>0</v>
      </c>
      <c r="O479" s="205">
        <f t="shared" si="74"/>
        <v>0</v>
      </c>
    </row>
    <row r="480" spans="1:15" ht="12.75" hidden="1">
      <c r="A480" s="198"/>
      <c r="B480" s="212"/>
      <c r="C480" s="211"/>
      <c r="D480" s="211"/>
      <c r="E480" s="211"/>
      <c r="F480" s="211"/>
      <c r="G480" s="211"/>
      <c r="H480" s="211"/>
      <c r="I480" s="211"/>
      <c r="J480" s="211"/>
      <c r="K480" s="211"/>
      <c r="L480" s="211"/>
      <c r="M480" s="211"/>
      <c r="N480" s="211"/>
      <c r="O480" s="210"/>
    </row>
    <row r="481" spans="1:15" ht="12.75" hidden="1">
      <c r="A481" s="208" t="str">
        <f>A358</f>
        <v>Gas</v>
      </c>
      <c r="B481" s="169" t="str">
        <f>B358</f>
        <v>m3 </v>
      </c>
      <c r="C481" s="209">
        <f aca="true" t="shared" si="75" ref="C481:N481">C458</f>
        <v>0</v>
      </c>
      <c r="D481" s="209">
        <f t="shared" si="75"/>
        <v>0</v>
      </c>
      <c r="E481" s="209">
        <f t="shared" si="75"/>
        <v>0</v>
      </c>
      <c r="F481" s="209">
        <f t="shared" si="75"/>
        <v>0</v>
      </c>
      <c r="G481" s="209">
        <f t="shared" si="75"/>
        <v>0</v>
      </c>
      <c r="H481" s="209">
        <f t="shared" si="75"/>
        <v>0</v>
      </c>
      <c r="I481" s="209">
        <f t="shared" si="75"/>
        <v>0</v>
      </c>
      <c r="J481" s="209">
        <f t="shared" si="75"/>
        <v>0</v>
      </c>
      <c r="K481" s="209">
        <f t="shared" si="75"/>
        <v>0</v>
      </c>
      <c r="L481" s="209">
        <f t="shared" si="75"/>
        <v>0</v>
      </c>
      <c r="M481" s="209">
        <f t="shared" si="75"/>
        <v>0</v>
      </c>
      <c r="N481" s="209">
        <f t="shared" si="75"/>
        <v>0</v>
      </c>
      <c r="O481" s="201">
        <f>SUM(C481:N481)</f>
        <v>0</v>
      </c>
    </row>
    <row r="482" spans="1:15" ht="12.75" hidden="1">
      <c r="A482" s="208"/>
      <c r="B482" s="169" t="str">
        <f>B359</f>
        <v>Poder Calorífico</v>
      </c>
      <c r="C482" s="209">
        <f aca="true" t="shared" si="76" ref="C482:N482">IF(C481=0,0,$D$554)</f>
        <v>0</v>
      </c>
      <c r="D482" s="209">
        <f t="shared" si="76"/>
        <v>0</v>
      </c>
      <c r="E482" s="209">
        <f t="shared" si="76"/>
        <v>0</v>
      </c>
      <c r="F482" s="209">
        <f t="shared" si="76"/>
        <v>0</v>
      </c>
      <c r="G482" s="209">
        <f t="shared" si="76"/>
        <v>0</v>
      </c>
      <c r="H482" s="209">
        <f t="shared" si="76"/>
        <v>0</v>
      </c>
      <c r="I482" s="209">
        <f t="shared" si="76"/>
        <v>0</v>
      </c>
      <c r="J482" s="209">
        <f t="shared" si="76"/>
        <v>0</v>
      </c>
      <c r="K482" s="209">
        <f t="shared" si="76"/>
        <v>0</v>
      </c>
      <c r="L482" s="209">
        <f t="shared" si="76"/>
        <v>0</v>
      </c>
      <c r="M482" s="209">
        <f t="shared" si="76"/>
        <v>0</v>
      </c>
      <c r="N482" s="209">
        <f t="shared" si="76"/>
        <v>0</v>
      </c>
      <c r="O482" s="201"/>
    </row>
    <row r="483" spans="1:15" ht="12.75" hidden="1">
      <c r="A483" s="198"/>
      <c r="B483" s="169" t="str">
        <f>B360</f>
        <v>$ Factura</v>
      </c>
      <c r="C483" s="209">
        <f>IF('[1]RegFact'!M379=0,DatosMes!C481*DatosMes!N361,DatosMes!C481*'[1]RegFact'!M380)</f>
        <v>0</v>
      </c>
      <c r="D483" s="209">
        <f>IF('[1]RegFact'!N379=0,DatosMes!D481*DatosMes!C484,DatosMes!D481*'[1]RegFact'!N380)</f>
        <v>0</v>
      </c>
      <c r="E483" s="209">
        <f>IF('[1]RegFact'!C473=0,DatosMes!E481*D484,DatosMes!E481*'[1]RegFact'!C474)</f>
        <v>0</v>
      </c>
      <c r="F483" s="209">
        <f>IF('[1]RegFact'!D473=0,DatosMes!F481*E484,DatosMes!F481*'[1]RegFact'!D474)</f>
        <v>0</v>
      </c>
      <c r="G483" s="209">
        <f>IF('[1]RegFact'!E473=0,DatosMes!G481*F484,DatosMes!G481*'[1]RegFact'!E474)</f>
        <v>0</v>
      </c>
      <c r="H483" s="209">
        <f>IF('[1]RegFact'!F473=0,DatosMes!H481*G484,DatosMes!H481*'[1]RegFact'!F474)</f>
        <v>0</v>
      </c>
      <c r="I483" s="209">
        <f>IF('[1]RegFact'!G473=0,DatosMes!I481*H484,DatosMes!I481*'[1]RegFact'!G474)</f>
        <v>0</v>
      </c>
      <c r="J483" s="209">
        <f>IF('[1]RegFact'!H473=0,DatosMes!J481*I484,DatosMes!J481*'[1]RegFact'!H474)</f>
        <v>0</v>
      </c>
      <c r="K483" s="209">
        <f>IF('[1]RegFact'!I473=0,DatosMes!K481*J484,DatosMes!K481*'[1]RegFact'!I474)</f>
        <v>0</v>
      </c>
      <c r="L483" s="209">
        <f>IF('[1]RegFact'!J473=0,DatosMes!L481*K484,DatosMes!L481*'[1]RegFact'!J474)</f>
        <v>0</v>
      </c>
      <c r="M483" s="209">
        <f>IF('[1]RegFact'!K473=0,DatosMes!M481*L484,DatosMes!M481*'[1]RegFact'!K474)</f>
        <v>0</v>
      </c>
      <c r="N483" s="209">
        <f>IF('[1]RegFact'!L473=0,DatosMes!N481*M484,DatosMes!N481*'[1]RegFact'!L474)</f>
        <v>0</v>
      </c>
      <c r="O483" s="201">
        <f>SUM(C483:N483)</f>
        <v>0</v>
      </c>
    </row>
    <row r="484" spans="1:15" ht="12.75" hidden="1">
      <c r="A484" s="198"/>
      <c r="B484" s="169" t="str">
        <f>B361</f>
        <v>$/m3</v>
      </c>
      <c r="C484" s="206">
        <f aca="true" t="shared" si="77" ref="C484:O484">IF(C481=0,0,C483/C481)</f>
        <v>0</v>
      </c>
      <c r="D484" s="206">
        <f t="shared" si="77"/>
        <v>0</v>
      </c>
      <c r="E484" s="206">
        <f t="shared" si="77"/>
        <v>0</v>
      </c>
      <c r="F484" s="206">
        <f t="shared" si="77"/>
        <v>0</v>
      </c>
      <c r="G484" s="206">
        <f t="shared" si="77"/>
        <v>0</v>
      </c>
      <c r="H484" s="206">
        <f t="shared" si="77"/>
        <v>0</v>
      </c>
      <c r="I484" s="206">
        <f t="shared" si="77"/>
        <v>0</v>
      </c>
      <c r="J484" s="206">
        <f t="shared" si="77"/>
        <v>0</v>
      </c>
      <c r="K484" s="206">
        <f t="shared" si="77"/>
        <v>0</v>
      </c>
      <c r="L484" s="206">
        <f t="shared" si="77"/>
        <v>0</v>
      </c>
      <c r="M484" s="206">
        <f t="shared" si="77"/>
        <v>0</v>
      </c>
      <c r="N484" s="206">
        <f t="shared" si="77"/>
        <v>0</v>
      </c>
      <c r="O484" s="205">
        <f t="shared" si="77"/>
        <v>0</v>
      </c>
    </row>
    <row r="485" spans="1:15" ht="12.75" hidden="1">
      <c r="A485" s="198"/>
      <c r="B485" s="149"/>
      <c r="C485" s="202"/>
      <c r="D485" s="202"/>
      <c r="E485" s="202"/>
      <c r="F485" s="202"/>
      <c r="G485" s="202"/>
      <c r="H485" s="202"/>
      <c r="I485" s="202"/>
      <c r="J485" s="202"/>
      <c r="K485" s="202"/>
      <c r="L485" s="202"/>
      <c r="M485" s="202"/>
      <c r="N485" s="202"/>
      <c r="O485" s="201"/>
    </row>
    <row r="486" spans="1:15" ht="12.75" hidden="1">
      <c r="A486" s="208" t="str">
        <f>A363</f>
        <v>Acpm</v>
      </c>
      <c r="B486" s="169" t="str">
        <f>B363</f>
        <v>Gl</v>
      </c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1">
        <f>SUM(C486:N486)</f>
        <v>0</v>
      </c>
    </row>
    <row r="487" spans="1:15" ht="12.75" hidden="1">
      <c r="A487" s="198"/>
      <c r="B487" s="169" t="str">
        <f>B364</f>
        <v>$ Factura</v>
      </c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1">
        <f>SUM(C487:N487)</f>
        <v>0</v>
      </c>
    </row>
    <row r="488" spans="1:15" ht="12.75" hidden="1">
      <c r="A488" s="198"/>
      <c r="B488" s="169" t="str">
        <f>B365</f>
        <v>$/Gl</v>
      </c>
      <c r="C488" s="206">
        <f aca="true" t="shared" si="78" ref="C488:O488">IF(C486=0,0,C487/C486)</f>
        <v>0</v>
      </c>
      <c r="D488" s="206">
        <f t="shared" si="78"/>
        <v>0</v>
      </c>
      <c r="E488" s="206">
        <f t="shared" si="78"/>
        <v>0</v>
      </c>
      <c r="F488" s="206">
        <f t="shared" si="78"/>
        <v>0</v>
      </c>
      <c r="G488" s="206">
        <f t="shared" si="78"/>
        <v>0</v>
      </c>
      <c r="H488" s="206">
        <f t="shared" si="78"/>
        <v>0</v>
      </c>
      <c r="I488" s="206">
        <f t="shared" si="78"/>
        <v>0</v>
      </c>
      <c r="J488" s="206">
        <f t="shared" si="78"/>
        <v>0</v>
      </c>
      <c r="K488" s="206">
        <f t="shared" si="78"/>
        <v>0</v>
      </c>
      <c r="L488" s="206">
        <f t="shared" si="78"/>
        <v>0</v>
      </c>
      <c r="M488" s="206">
        <f t="shared" si="78"/>
        <v>0</v>
      </c>
      <c r="N488" s="206">
        <f t="shared" si="78"/>
        <v>0</v>
      </c>
      <c r="O488" s="205">
        <f t="shared" si="78"/>
        <v>0</v>
      </c>
    </row>
    <row r="489" spans="1:15" ht="12.75" hidden="1">
      <c r="A489" s="204"/>
      <c r="B489" s="203"/>
      <c r="C489" s="202"/>
      <c r="D489" s="202"/>
      <c r="E489" s="202"/>
      <c r="F489" s="202"/>
      <c r="G489" s="202"/>
      <c r="H489" s="202"/>
      <c r="I489" s="202"/>
      <c r="J489" s="202"/>
      <c r="K489" s="202"/>
      <c r="L489" s="202"/>
      <c r="M489" s="202"/>
      <c r="N489" s="202"/>
      <c r="O489" s="201"/>
    </row>
    <row r="490" spans="1:15" ht="12.75" hidden="1">
      <c r="A490" s="198" t="s">
        <v>427</v>
      </c>
      <c r="B490" s="197" t="str">
        <f aca="true" t="shared" si="79" ref="B490:B496">B367</f>
        <v>Unid/Día</v>
      </c>
      <c r="C490" s="196">
        <f aca="true" t="shared" si="80" ref="C490:O490">IF(C423=0,0,C377/C423)</f>
        <v>0</v>
      </c>
      <c r="D490" s="196">
        <f t="shared" si="80"/>
        <v>0</v>
      </c>
      <c r="E490" s="196">
        <f t="shared" si="80"/>
        <v>0</v>
      </c>
      <c r="F490" s="196">
        <f t="shared" si="80"/>
        <v>0</v>
      </c>
      <c r="G490" s="196">
        <f t="shared" si="80"/>
        <v>0</v>
      </c>
      <c r="H490" s="196">
        <f t="shared" si="80"/>
        <v>0</v>
      </c>
      <c r="I490" s="196">
        <f t="shared" si="80"/>
        <v>0</v>
      </c>
      <c r="J490" s="196">
        <f t="shared" si="80"/>
        <v>0</v>
      </c>
      <c r="K490" s="196">
        <f t="shared" si="80"/>
        <v>0</v>
      </c>
      <c r="L490" s="196">
        <f t="shared" si="80"/>
        <v>0</v>
      </c>
      <c r="M490" s="196">
        <f t="shared" si="80"/>
        <v>0</v>
      </c>
      <c r="N490" s="196">
        <f t="shared" si="80"/>
        <v>0</v>
      </c>
      <c r="O490" s="195">
        <f t="shared" si="80"/>
        <v>0</v>
      </c>
    </row>
    <row r="491" spans="1:15" s="199" customFormat="1" ht="12.75" hidden="1">
      <c r="A491" s="200" t="str">
        <f>+A426</f>
        <v>Energía</v>
      </c>
      <c r="B491" s="197" t="str">
        <f t="shared" si="79"/>
        <v>kWh/Unid</v>
      </c>
      <c r="C491" s="196">
        <f>IF(C377=0,0,IF(AND($A$3=36,'[1]DiasMed'!$B$3=1),C377/C429,C429/C377))</f>
        <v>0</v>
      </c>
      <c r="D491" s="196">
        <f>IF(D377=0,0,IF(AND($A$3=36,'[1]DiasMed'!$B$3=1),D377/D429,D429/D377))</f>
        <v>0</v>
      </c>
      <c r="E491" s="196">
        <f>IF(E377=0,0,IF(AND($A$3=36,'[1]DiasMed'!$B$3=1),E377/E429,E429/E377))</f>
        <v>0</v>
      </c>
      <c r="F491" s="196">
        <f>IF(F377=0,0,IF(AND($A$3=36,'[1]DiasMed'!$B$3=1),F377/F429,F429/F377))</f>
        <v>0</v>
      </c>
      <c r="G491" s="196">
        <f>IF(G377=0,0,IF(AND($A$3=36,'[1]DiasMed'!$B$3=1),G377/G429,G429/G377))</f>
        <v>0</v>
      </c>
      <c r="H491" s="196">
        <f>IF(H377=0,0,IF(AND($A$3=36,'[1]DiasMed'!$B$3=1),H377/H429,H429/H377))</f>
        <v>0</v>
      </c>
      <c r="I491" s="196">
        <f>IF(I377=0,0,IF(AND($A$3=36,'[1]DiasMed'!$B$3=1),I377/I429,I429/I377))</f>
        <v>0</v>
      </c>
      <c r="J491" s="196">
        <f>IF(J377=0,0,IF(AND($A$3=36,'[1]DiasMed'!$B$3=1),J377/J429,J429/J377))</f>
        <v>0</v>
      </c>
      <c r="K491" s="196">
        <f>IF(K377=0,0,IF(AND($A$3=36,'[1]DiasMed'!$B$3=1),K377/K429,K429/K377))</f>
        <v>0</v>
      </c>
      <c r="L491" s="196">
        <f>IF(L377=0,0,IF(AND($A$3=36,'[1]DiasMed'!$B$3=1),L377/L429,L429/L377))</f>
        <v>0</v>
      </c>
      <c r="M491" s="196">
        <f>IF(M377=0,0,IF(AND($A$3=36,'[1]DiasMed'!$B$3=1),M377/M429,M429/M377))</f>
        <v>0</v>
      </c>
      <c r="N491" s="196">
        <f>IF(N377=0,0,IF(AND($A$3=36,'[1]DiasMed'!$B$3=1),N377/N429,N429/N377))</f>
        <v>0</v>
      </c>
      <c r="O491" s="195">
        <f>IF(O377=0,0,O429/O377)</f>
        <v>0</v>
      </c>
    </row>
    <row r="492" spans="1:15" ht="12.75" hidden="1">
      <c r="A492" s="198" t="str">
        <f>+A477</f>
        <v>Crudo</v>
      </c>
      <c r="B492" s="197" t="str">
        <f t="shared" si="79"/>
        <v>GlCC/Unid</v>
      </c>
      <c r="C492" s="196">
        <f aca="true" t="shared" si="81" ref="C492:O492">IF(C377=0,0,IF($A$3="T",C477/C377,0))</f>
        <v>0</v>
      </c>
      <c r="D492" s="196">
        <f t="shared" si="81"/>
        <v>0</v>
      </c>
      <c r="E492" s="196">
        <f t="shared" si="81"/>
        <v>0</v>
      </c>
      <c r="F492" s="196">
        <f t="shared" si="81"/>
        <v>0</v>
      </c>
      <c r="G492" s="196">
        <f t="shared" si="81"/>
        <v>0</v>
      </c>
      <c r="H492" s="196">
        <f t="shared" si="81"/>
        <v>0</v>
      </c>
      <c r="I492" s="196">
        <f t="shared" si="81"/>
        <v>0</v>
      </c>
      <c r="J492" s="196">
        <f t="shared" si="81"/>
        <v>0</v>
      </c>
      <c r="K492" s="196">
        <f t="shared" si="81"/>
        <v>0</v>
      </c>
      <c r="L492" s="196">
        <f t="shared" si="81"/>
        <v>0</v>
      </c>
      <c r="M492" s="196">
        <f t="shared" si="81"/>
        <v>0</v>
      </c>
      <c r="N492" s="196">
        <f t="shared" si="81"/>
        <v>0</v>
      </c>
      <c r="O492" s="195">
        <f t="shared" si="81"/>
        <v>0</v>
      </c>
    </row>
    <row r="493" spans="1:15" ht="12.75" hidden="1">
      <c r="A493" s="198" t="str">
        <f>+A481</f>
        <v>Gas</v>
      </c>
      <c r="B493" s="197" t="str">
        <f t="shared" si="79"/>
        <v>m3Gas/Unid</v>
      </c>
      <c r="C493" s="196">
        <f aca="true" t="shared" si="82" ref="C493:N493">IF(C377=0,0,IF(OR($A$3=7,$A$3=37,$A$3=22),C481/C385,0))</f>
        <v>0</v>
      </c>
      <c r="D493" s="196">
        <f t="shared" si="82"/>
        <v>0</v>
      </c>
      <c r="E493" s="196">
        <f t="shared" si="82"/>
        <v>0</v>
      </c>
      <c r="F493" s="196">
        <f t="shared" si="82"/>
        <v>0</v>
      </c>
      <c r="G493" s="196">
        <f t="shared" si="82"/>
        <v>0</v>
      </c>
      <c r="H493" s="196">
        <f t="shared" si="82"/>
        <v>0</v>
      </c>
      <c r="I493" s="196">
        <f t="shared" si="82"/>
        <v>0</v>
      </c>
      <c r="J493" s="196">
        <f t="shared" si="82"/>
        <v>0</v>
      </c>
      <c r="K493" s="196">
        <f t="shared" si="82"/>
        <v>0</v>
      </c>
      <c r="L493" s="196">
        <f t="shared" si="82"/>
        <v>0</v>
      </c>
      <c r="M493" s="196">
        <f t="shared" si="82"/>
        <v>0</v>
      </c>
      <c r="N493" s="196">
        <f t="shared" si="82"/>
        <v>0</v>
      </c>
      <c r="O493" s="195">
        <f>IF(O377=0,0,IF($A$3=1,O481/O377,0))</f>
        <v>0</v>
      </c>
    </row>
    <row r="494" spans="1:15" ht="12.75" hidden="1">
      <c r="A494" s="198" t="str">
        <f>+A486</f>
        <v>Acpm</v>
      </c>
      <c r="B494" s="197" t="str">
        <f t="shared" si="79"/>
        <v>GlAcpm/Unid</v>
      </c>
      <c r="C494" s="196">
        <f aca="true" t="shared" si="83" ref="C494:O494">IF(C377=0,0,IF($A$3="T",C486/C377,0))</f>
        <v>0</v>
      </c>
      <c r="D494" s="196">
        <f t="shared" si="83"/>
        <v>0</v>
      </c>
      <c r="E494" s="196">
        <f t="shared" si="83"/>
        <v>0</v>
      </c>
      <c r="F494" s="196">
        <f t="shared" si="83"/>
        <v>0</v>
      </c>
      <c r="G494" s="196">
        <f t="shared" si="83"/>
        <v>0</v>
      </c>
      <c r="H494" s="196">
        <f t="shared" si="83"/>
        <v>0</v>
      </c>
      <c r="I494" s="196">
        <f t="shared" si="83"/>
        <v>0</v>
      </c>
      <c r="J494" s="196">
        <f t="shared" si="83"/>
        <v>0</v>
      </c>
      <c r="K494" s="196">
        <f t="shared" si="83"/>
        <v>0</v>
      </c>
      <c r="L494" s="196">
        <f t="shared" si="83"/>
        <v>0</v>
      </c>
      <c r="M494" s="196">
        <f t="shared" si="83"/>
        <v>0</v>
      </c>
      <c r="N494" s="196">
        <f t="shared" si="83"/>
        <v>0</v>
      </c>
      <c r="O494" s="195">
        <f t="shared" si="83"/>
        <v>0</v>
      </c>
    </row>
    <row r="495" spans="1:15" ht="12.75" hidden="1">
      <c r="A495" s="198" t="s">
        <v>426</v>
      </c>
      <c r="B495" s="197" t="str">
        <f t="shared" si="79"/>
        <v>MMBTU</v>
      </c>
      <c r="C495" s="196">
        <f aca="true" t="shared" si="84" ref="C495:N495">(C429*$D$552+C477*$D$551+C481*$D$554+C486*$D$548)/1000000</f>
        <v>0</v>
      </c>
      <c r="D495" s="196">
        <f t="shared" si="84"/>
        <v>0</v>
      </c>
      <c r="E495" s="196">
        <f t="shared" si="84"/>
        <v>0</v>
      </c>
      <c r="F495" s="196">
        <f t="shared" si="84"/>
        <v>0</v>
      </c>
      <c r="G495" s="196">
        <f t="shared" si="84"/>
        <v>0</v>
      </c>
      <c r="H495" s="196">
        <f t="shared" si="84"/>
        <v>0</v>
      </c>
      <c r="I495" s="196">
        <f t="shared" si="84"/>
        <v>0</v>
      </c>
      <c r="J495" s="196">
        <f t="shared" si="84"/>
        <v>0</v>
      </c>
      <c r="K495" s="196">
        <f t="shared" si="84"/>
        <v>0</v>
      </c>
      <c r="L495" s="196">
        <f t="shared" si="84"/>
        <v>0</v>
      </c>
      <c r="M495" s="196">
        <f t="shared" si="84"/>
        <v>0</v>
      </c>
      <c r="N495" s="196">
        <f t="shared" si="84"/>
        <v>0</v>
      </c>
      <c r="O495" s="195">
        <f>IF($A$3="T",(O429*$D$552+O477*$D$551+O481*$D$554+O486*$D$548)/1000000,0)</f>
        <v>0</v>
      </c>
    </row>
    <row r="496" spans="1:15" s="172" customFormat="1" ht="13.5" hidden="1" thickBot="1">
      <c r="A496" s="194"/>
      <c r="B496" s="193" t="str">
        <f t="shared" si="79"/>
        <v>MMBTU,s/Unid</v>
      </c>
      <c r="C496" s="192">
        <f aca="true" t="shared" si="85" ref="C496:N496">IF(C377=0,0,C495/C377)</f>
        <v>0</v>
      </c>
      <c r="D496" s="192">
        <f t="shared" si="85"/>
        <v>0</v>
      </c>
      <c r="E496" s="192">
        <f t="shared" si="85"/>
        <v>0</v>
      </c>
      <c r="F496" s="192">
        <f t="shared" si="85"/>
        <v>0</v>
      </c>
      <c r="G496" s="192">
        <f t="shared" si="85"/>
        <v>0</v>
      </c>
      <c r="H496" s="192">
        <f t="shared" si="85"/>
        <v>0</v>
      </c>
      <c r="I496" s="192">
        <f t="shared" si="85"/>
        <v>0</v>
      </c>
      <c r="J496" s="192">
        <f t="shared" si="85"/>
        <v>0</v>
      </c>
      <c r="K496" s="192">
        <f t="shared" si="85"/>
        <v>0</v>
      </c>
      <c r="L496" s="192">
        <f t="shared" si="85"/>
        <v>0</v>
      </c>
      <c r="M496" s="192">
        <f t="shared" si="85"/>
        <v>0</v>
      </c>
      <c r="N496" s="192">
        <f t="shared" si="85"/>
        <v>0</v>
      </c>
      <c r="O496" s="191">
        <f>IF(O377=0,0,O495/O377*1000)</f>
        <v>0</v>
      </c>
    </row>
    <row r="497" spans="1:15" s="172" customFormat="1" ht="12.75">
      <c r="A497" s="175"/>
      <c r="B497" s="175"/>
      <c r="C497" s="174"/>
      <c r="D497" s="174"/>
      <c r="E497" s="174"/>
      <c r="F497" s="190"/>
      <c r="G497" s="174"/>
      <c r="H497" s="161">
        <f>'[1]Mes'!H497</f>
        <v>0.85</v>
      </c>
      <c r="I497" s="174"/>
      <c r="J497" s="174"/>
      <c r="K497" s="174">
        <v>1.5</v>
      </c>
      <c r="L497" s="174"/>
      <c r="M497" s="174"/>
      <c r="N497" s="174"/>
      <c r="O497" s="173"/>
    </row>
    <row r="498" spans="1:17" s="172" customFormat="1" ht="25.5" customHeight="1">
      <c r="A498" s="175"/>
      <c r="B498" s="175"/>
      <c r="C498" s="359" t="s">
        <v>425</v>
      </c>
      <c r="D498" s="360"/>
      <c r="E498" s="186" t="s">
        <v>424</v>
      </c>
      <c r="F498" s="189" t="s">
        <v>423</v>
      </c>
      <c r="G498" s="186" t="s">
        <v>422</v>
      </c>
      <c r="H498" s="189" t="s">
        <v>421</v>
      </c>
      <c r="I498" s="189" t="s">
        <v>420</v>
      </c>
      <c r="J498" s="189" t="s">
        <v>239</v>
      </c>
      <c r="K498" s="188" t="s">
        <v>419</v>
      </c>
      <c r="L498" s="187"/>
      <c r="M498" s="186" t="s">
        <v>418</v>
      </c>
      <c r="N498" s="176"/>
      <c r="O498" s="176"/>
      <c r="Q498" s="176"/>
    </row>
    <row r="499" spans="1:17" s="172" customFormat="1" ht="12.75">
      <c r="A499" s="175"/>
      <c r="B499" s="175"/>
      <c r="C499" s="357" t="str">
        <f aca="true" t="shared" si="86" ref="C499:C541">B10</f>
        <v>Proceso 1</v>
      </c>
      <c r="D499" s="358"/>
      <c r="E499" s="182">
        <f>'[1]Mes'!E499</f>
        <v>0.1364447276997727</v>
      </c>
      <c r="F499" s="160">
        <f>'[1]Mes'!F499</f>
        <v>1</v>
      </c>
      <c r="G499" s="182">
        <f>'[1]Mes'!G499</f>
        <v>0.302075827263671</v>
      </c>
      <c r="H499" s="160">
        <f>'[1]Mes'!H499</f>
        <v>0.302075827263671</v>
      </c>
      <c r="I499" s="177">
        <f>'[1]Mes'!I499</f>
        <v>272.8894553995454</v>
      </c>
      <c r="J499" s="153">
        <f>'[1]Mes'!J499</f>
        <v>272.8894553995454</v>
      </c>
      <c r="K499" s="157" t="str">
        <f>'[1]Mes'!K499</f>
        <v>Max kWh/dia</v>
      </c>
      <c r="L499" s="185">
        <f>'[1]Mes'!L499</f>
        <v>2000</v>
      </c>
      <c r="M499" s="184">
        <f>'[1]Mes'!M499</f>
        <v>1</v>
      </c>
      <c r="N499" s="176"/>
      <c r="O499" s="176"/>
      <c r="Q499" s="176"/>
    </row>
    <row r="500" spans="1:17" s="172" customFormat="1" ht="12.75">
      <c r="A500" s="175"/>
      <c r="B500" s="175"/>
      <c r="C500" s="357" t="str">
        <f t="shared" si="86"/>
        <v>Proceso 2</v>
      </c>
      <c r="D500" s="358"/>
      <c r="E500" s="182">
        <f>'[1]Mes'!E500</f>
        <v>0.5314003788805028</v>
      </c>
      <c r="F500" s="160">
        <f>'[1]Mes'!F500</f>
        <v>1</v>
      </c>
      <c r="G500" s="182">
        <f>'[1]Mes'!G500</f>
        <v>1.1764705882352942</v>
      </c>
      <c r="H500" s="160">
        <f>'[1]Mes'!H500</f>
        <v>1.1764705882352942</v>
      </c>
      <c r="I500" s="177">
        <f>'[1]Mes'!I500</f>
        <v>1062.8007577610058</v>
      </c>
      <c r="J500" s="153">
        <f>'[1]Mes'!J500</f>
        <v>1062.8007577610058</v>
      </c>
      <c r="K500" s="176"/>
      <c r="L500" s="176"/>
      <c r="M500" s="184">
        <f>'[1]Mes'!M500</f>
        <v>1</v>
      </c>
      <c r="N500" s="176"/>
      <c r="O500" s="176"/>
      <c r="Q500" s="176"/>
    </row>
    <row r="501" spans="1:17" s="172" customFormat="1" ht="12.75">
      <c r="A501" s="175"/>
      <c r="B501" s="175"/>
      <c r="C501" s="357" t="str">
        <f t="shared" si="86"/>
        <v>Proceso 3</v>
      </c>
      <c r="D501" s="358"/>
      <c r="E501" s="182">
        <f>'[1]Mes'!E501</f>
        <v>0.3321548934197243</v>
      </c>
      <c r="F501" s="160">
        <f>'[1]Mes'!F501</f>
        <v>1</v>
      </c>
      <c r="G501" s="182">
        <f>'[1]Mes'!G501</f>
        <v>0.7353597746203486</v>
      </c>
      <c r="H501" s="160">
        <f>'[1]Mes'!H501</f>
        <v>0.7353597746203486</v>
      </c>
      <c r="I501" s="177">
        <f>'[1]Mes'!I501</f>
        <v>664.3097868394486</v>
      </c>
      <c r="J501" s="153">
        <f>'[1]Mes'!J501</f>
        <v>664.3097868394486</v>
      </c>
      <c r="K501" s="176"/>
      <c r="L501" s="176"/>
      <c r="M501" s="184">
        <f>'[1]Mes'!M501</f>
        <v>1</v>
      </c>
      <c r="N501" s="176"/>
      <c r="O501" s="176"/>
      <c r="Q501" s="176"/>
    </row>
    <row r="502" spans="1:17" s="172" customFormat="1" ht="12.75">
      <c r="A502" s="175"/>
      <c r="B502" s="175"/>
      <c r="C502" s="357" t="str">
        <f t="shared" si="86"/>
        <v>Proceso 4</v>
      </c>
      <c r="D502" s="358"/>
      <c r="E502" s="182">
        <f>'[1]Mes'!E502</f>
        <v>0</v>
      </c>
      <c r="F502" s="160">
        <f>'[1]Mes'!F502</f>
        <v>0</v>
      </c>
      <c r="G502" s="182">
        <f>'[1]Mes'!G502</f>
        <v>0</v>
      </c>
      <c r="H502" s="160">
        <f>'[1]Mes'!H502</f>
        <v>0</v>
      </c>
      <c r="I502" s="177">
        <f>'[1]Mes'!I502</f>
        <v>0</v>
      </c>
      <c r="J502" s="153">
        <f>'[1]Mes'!J502</f>
        <v>0</v>
      </c>
      <c r="K502" s="176"/>
      <c r="L502" s="176"/>
      <c r="M502" s="184">
        <f>'[1]Mes'!M502</f>
        <v>0</v>
      </c>
      <c r="N502" s="176"/>
      <c r="O502" s="176"/>
      <c r="Q502" s="176"/>
    </row>
    <row r="503" spans="1:17" s="172" customFormat="1" ht="12.75">
      <c r="A503" s="175"/>
      <c r="B503" s="175"/>
      <c r="C503" s="180" t="str">
        <f t="shared" si="86"/>
        <v>Proceso 5</v>
      </c>
      <c r="D503" s="179"/>
      <c r="E503" s="182">
        <f>'[1]Mes'!E503</f>
        <v>0</v>
      </c>
      <c r="F503" s="160">
        <f>'[1]Mes'!F503</f>
        <v>0</v>
      </c>
      <c r="G503" s="182">
        <f>'[1]Mes'!G503</f>
        <v>0</v>
      </c>
      <c r="H503" s="160">
        <f>'[1]Mes'!H503</f>
        <v>0</v>
      </c>
      <c r="I503" s="177">
        <f>'[1]Mes'!I503</f>
        <v>0</v>
      </c>
      <c r="J503" s="153">
        <f>'[1]Mes'!J503</f>
        <v>0</v>
      </c>
      <c r="K503" s="176"/>
      <c r="L503" s="176"/>
      <c r="M503" s="184">
        <f>'[1]Mes'!M503</f>
        <v>0</v>
      </c>
      <c r="N503" s="176"/>
      <c r="O503" s="176"/>
      <c r="Q503" s="176"/>
    </row>
    <row r="504" spans="1:17" s="172" customFormat="1" ht="12.75">
      <c r="A504" s="175"/>
      <c r="B504" s="175"/>
      <c r="C504" s="180" t="str">
        <f t="shared" si="86"/>
        <v>Proceso 6</v>
      </c>
      <c r="D504" s="179"/>
      <c r="E504" s="182">
        <f>'[1]Mes'!E504</f>
        <v>0</v>
      </c>
      <c r="F504" s="160">
        <f>'[1]Mes'!F504</f>
        <v>0</v>
      </c>
      <c r="G504" s="182">
        <f>'[1]Mes'!G504</f>
        <v>0</v>
      </c>
      <c r="H504" s="160">
        <f>'[1]Mes'!H504</f>
        <v>0</v>
      </c>
      <c r="I504" s="177">
        <f>'[1]Mes'!I504</f>
        <v>0</v>
      </c>
      <c r="J504" s="153">
        <f>'[1]Mes'!J504</f>
        <v>0</v>
      </c>
      <c r="K504" s="176"/>
      <c r="L504" s="176"/>
      <c r="M504" s="184"/>
      <c r="N504" s="176"/>
      <c r="O504" s="176"/>
      <c r="Q504" s="176"/>
    </row>
    <row r="505" spans="1:17" s="172" customFormat="1" ht="12.75">
      <c r="A505" s="175"/>
      <c r="B505" s="175"/>
      <c r="C505" s="180" t="str">
        <f t="shared" si="86"/>
        <v>Proceso 7</v>
      </c>
      <c r="D505" s="179"/>
      <c r="E505" s="182">
        <f>'[1]Mes'!E505</f>
        <v>0</v>
      </c>
      <c r="F505" s="160">
        <f>'[1]Mes'!F505</f>
        <v>0</v>
      </c>
      <c r="G505" s="182">
        <f>'[1]Mes'!G505</f>
        <v>0</v>
      </c>
      <c r="H505" s="160">
        <f>'[1]Mes'!H505</f>
        <v>0</v>
      </c>
      <c r="I505" s="177">
        <f>'[1]Mes'!I505</f>
        <v>0</v>
      </c>
      <c r="J505" s="153">
        <f>'[1]Mes'!J505</f>
        <v>0</v>
      </c>
      <c r="K505" s="176"/>
      <c r="L505" s="176"/>
      <c r="M505" s="184"/>
      <c r="N505" s="176"/>
      <c r="O505" s="176"/>
      <c r="Q505" s="176"/>
    </row>
    <row r="506" spans="1:17" s="172" customFormat="1" ht="12.75">
      <c r="A506" s="175"/>
      <c r="B506" s="175"/>
      <c r="C506" s="180" t="str">
        <f t="shared" si="86"/>
        <v>Proceso 8</v>
      </c>
      <c r="D506" s="179"/>
      <c r="E506" s="182">
        <f>'[1]Mes'!E506</f>
        <v>0</v>
      </c>
      <c r="F506" s="160">
        <f>'[1]Mes'!F506</f>
        <v>0</v>
      </c>
      <c r="G506" s="182">
        <f>'[1]Mes'!G506</f>
        <v>0</v>
      </c>
      <c r="H506" s="160">
        <f>'[1]Mes'!H506</f>
        <v>0</v>
      </c>
      <c r="I506" s="177">
        <f>'[1]Mes'!I506</f>
        <v>0</v>
      </c>
      <c r="J506" s="153">
        <f>'[1]Mes'!J506</f>
        <v>0</v>
      </c>
      <c r="K506" s="176"/>
      <c r="L506" s="176"/>
      <c r="M506" s="184"/>
      <c r="N506" s="176"/>
      <c r="O506" s="176"/>
      <c r="Q506" s="176"/>
    </row>
    <row r="507" spans="1:17" s="172" customFormat="1" ht="12.75">
      <c r="A507" s="175"/>
      <c r="B507" s="175"/>
      <c r="C507" s="180" t="str">
        <f t="shared" si="86"/>
        <v>Proceso 9</v>
      </c>
      <c r="D507" s="179"/>
      <c r="E507" s="182">
        <f>'[1]Mes'!E507</f>
        <v>0</v>
      </c>
      <c r="F507" s="160">
        <f>'[1]Mes'!F507</f>
        <v>0</v>
      </c>
      <c r="G507" s="182">
        <f>'[1]Mes'!G507</f>
        <v>0</v>
      </c>
      <c r="H507" s="160">
        <f>'[1]Mes'!H507</f>
        <v>0</v>
      </c>
      <c r="I507" s="177">
        <f>'[1]Mes'!I507</f>
        <v>0</v>
      </c>
      <c r="J507" s="153">
        <f>'[1]Mes'!J507</f>
        <v>0</v>
      </c>
      <c r="K507" s="176"/>
      <c r="L507" s="176"/>
      <c r="M507" s="184"/>
      <c r="N507" s="176"/>
      <c r="O507" s="176"/>
      <c r="Q507" s="176"/>
    </row>
    <row r="508" spans="1:17" s="172" customFormat="1" ht="12.75">
      <c r="A508" s="175"/>
      <c r="B508" s="175"/>
      <c r="C508" s="180" t="str">
        <f t="shared" si="86"/>
        <v>Proceso 10</v>
      </c>
      <c r="D508" s="179"/>
      <c r="E508" s="182">
        <f>'[1]Mes'!E508</f>
        <v>0</v>
      </c>
      <c r="F508" s="160">
        <f>'[1]Mes'!F508</f>
        <v>0</v>
      </c>
      <c r="G508" s="182">
        <f>'[1]Mes'!G508</f>
        <v>0</v>
      </c>
      <c r="H508" s="160">
        <f>'[1]Mes'!H508</f>
        <v>0</v>
      </c>
      <c r="I508" s="177">
        <f>'[1]Mes'!I508</f>
        <v>0</v>
      </c>
      <c r="J508" s="153">
        <f>'[1]Mes'!J508</f>
        <v>0</v>
      </c>
      <c r="K508" s="176"/>
      <c r="L508" s="176"/>
      <c r="M508" s="184"/>
      <c r="N508" s="176"/>
      <c r="O508" s="176"/>
      <c r="Q508" s="176"/>
    </row>
    <row r="509" spans="1:17" s="172" customFormat="1" ht="12.75">
      <c r="A509" s="175"/>
      <c r="B509" s="175"/>
      <c r="C509" s="180" t="str">
        <f t="shared" si="86"/>
        <v>Proceso 11</v>
      </c>
      <c r="D509" s="179"/>
      <c r="E509" s="182">
        <f>'[1]Mes'!E509</f>
        <v>0</v>
      </c>
      <c r="F509" s="160">
        <f>'[1]Mes'!F509</f>
        <v>0</v>
      </c>
      <c r="G509" s="182">
        <f>'[1]Mes'!G509</f>
        <v>0</v>
      </c>
      <c r="H509" s="160">
        <f>'[1]Mes'!H509</f>
        <v>0</v>
      </c>
      <c r="I509" s="177">
        <f>'[1]Mes'!I509</f>
        <v>0</v>
      </c>
      <c r="J509" s="153">
        <f>'[1]Mes'!J509</f>
        <v>0</v>
      </c>
      <c r="K509" s="176"/>
      <c r="L509" s="176"/>
      <c r="M509" s="184"/>
      <c r="N509" s="176"/>
      <c r="O509" s="176"/>
      <c r="Q509" s="176"/>
    </row>
    <row r="510" spans="1:17" s="172" customFormat="1" ht="12.75">
      <c r="A510" s="175"/>
      <c r="B510" s="175"/>
      <c r="C510" s="180" t="str">
        <f t="shared" si="86"/>
        <v>Proceso 12</v>
      </c>
      <c r="D510" s="179"/>
      <c r="E510" s="182">
        <f>'[1]Mes'!E510</f>
        <v>0</v>
      </c>
      <c r="F510" s="160">
        <f>'[1]Mes'!F510</f>
        <v>0</v>
      </c>
      <c r="G510" s="182">
        <f>'[1]Mes'!G510</f>
        <v>0</v>
      </c>
      <c r="H510" s="160">
        <f>'[1]Mes'!H510</f>
        <v>0</v>
      </c>
      <c r="I510" s="177">
        <f>'[1]Mes'!I510</f>
        <v>0</v>
      </c>
      <c r="J510" s="153">
        <f>'[1]Mes'!J510</f>
        <v>0</v>
      </c>
      <c r="K510" s="176"/>
      <c r="L510" s="176"/>
      <c r="M510" s="184"/>
      <c r="N510" s="176"/>
      <c r="O510" s="176"/>
      <c r="Q510" s="176"/>
    </row>
    <row r="511" spans="1:17" s="172" customFormat="1" ht="12.75">
      <c r="A511" s="175"/>
      <c r="B511" s="175"/>
      <c r="C511" s="180" t="str">
        <f t="shared" si="86"/>
        <v>Proceso 13</v>
      </c>
      <c r="D511" s="179"/>
      <c r="E511" s="182">
        <f>'[1]Mes'!E511</f>
        <v>0</v>
      </c>
      <c r="F511" s="160">
        <f>'[1]Mes'!F511</f>
        <v>0</v>
      </c>
      <c r="G511" s="182">
        <f>'[1]Mes'!G511</f>
        <v>0</v>
      </c>
      <c r="H511" s="160">
        <f>'[1]Mes'!H511</f>
        <v>0</v>
      </c>
      <c r="I511" s="177">
        <f>'[1]Mes'!I511</f>
        <v>0</v>
      </c>
      <c r="J511" s="153">
        <f>'[1]Mes'!J511</f>
        <v>0</v>
      </c>
      <c r="K511" s="176"/>
      <c r="L511" s="176"/>
      <c r="M511" s="184"/>
      <c r="N511" s="176"/>
      <c r="O511" s="176"/>
      <c r="Q511" s="176"/>
    </row>
    <row r="512" spans="1:17" s="172" customFormat="1" ht="12.75">
      <c r="A512" s="175"/>
      <c r="B512" s="175"/>
      <c r="C512" s="180" t="str">
        <f t="shared" si="86"/>
        <v>Proceso 14</v>
      </c>
      <c r="D512" s="179"/>
      <c r="E512" s="182">
        <f>'[1]Mes'!E512</f>
        <v>0</v>
      </c>
      <c r="F512" s="160">
        <f>'[1]Mes'!F512</f>
        <v>0</v>
      </c>
      <c r="G512" s="182">
        <f>'[1]Mes'!G512</f>
        <v>0</v>
      </c>
      <c r="H512" s="160">
        <f>'[1]Mes'!H512</f>
        <v>0</v>
      </c>
      <c r="I512" s="177">
        <f>'[1]Mes'!I512</f>
        <v>0</v>
      </c>
      <c r="J512" s="153">
        <f>'[1]Mes'!J512</f>
        <v>0</v>
      </c>
      <c r="K512" s="176"/>
      <c r="L512" s="176"/>
      <c r="M512" s="184"/>
      <c r="N512" s="176"/>
      <c r="O512" s="176"/>
      <c r="Q512" s="176"/>
    </row>
    <row r="513" spans="1:17" s="172" customFormat="1" ht="12.75">
      <c r="A513" s="175"/>
      <c r="B513" s="175"/>
      <c r="C513" s="180" t="str">
        <f t="shared" si="86"/>
        <v>Proceso 15</v>
      </c>
      <c r="D513" s="179"/>
      <c r="E513" s="182">
        <f>'[1]Mes'!E513</f>
        <v>0</v>
      </c>
      <c r="F513" s="160">
        <f>'[1]Mes'!F513</f>
        <v>0</v>
      </c>
      <c r="G513" s="182">
        <f>'[1]Mes'!G513</f>
        <v>0</v>
      </c>
      <c r="H513" s="160">
        <f>'[1]Mes'!H513</f>
        <v>0</v>
      </c>
      <c r="I513" s="177">
        <f>'[1]Mes'!I513</f>
        <v>0</v>
      </c>
      <c r="J513" s="153">
        <f>'[1]Mes'!J513</f>
        <v>0</v>
      </c>
      <c r="K513" s="176"/>
      <c r="L513" s="176"/>
      <c r="M513" s="184"/>
      <c r="N513" s="176"/>
      <c r="O513" s="176"/>
      <c r="Q513" s="176"/>
    </row>
    <row r="514" spans="1:17" s="172" customFormat="1" ht="12.75">
      <c r="A514" s="175"/>
      <c r="B514" s="175"/>
      <c r="C514" s="180" t="str">
        <f t="shared" si="86"/>
        <v>Proceso 16</v>
      </c>
      <c r="D514" s="179"/>
      <c r="E514" s="182">
        <f>'[1]Mes'!E514</f>
        <v>0</v>
      </c>
      <c r="F514" s="160">
        <f>'[1]Mes'!F514</f>
        <v>0</v>
      </c>
      <c r="G514" s="182">
        <f>'[1]Mes'!G514</f>
        <v>0</v>
      </c>
      <c r="H514" s="160">
        <f>'[1]Mes'!H514</f>
        <v>0</v>
      </c>
      <c r="I514" s="177">
        <f>'[1]Mes'!I514</f>
        <v>0</v>
      </c>
      <c r="J514" s="153">
        <f>'[1]Mes'!J514</f>
        <v>0</v>
      </c>
      <c r="K514" s="176"/>
      <c r="L514" s="176"/>
      <c r="M514" s="184"/>
      <c r="N514" s="176"/>
      <c r="O514" s="176"/>
      <c r="Q514" s="176"/>
    </row>
    <row r="515" spans="1:17" s="172" customFormat="1" ht="12.75">
      <c r="A515" s="175"/>
      <c r="B515" s="175"/>
      <c r="C515" s="180" t="str">
        <f t="shared" si="86"/>
        <v>Proceso 17</v>
      </c>
      <c r="D515" s="179"/>
      <c r="E515" s="182">
        <f>'[1]Mes'!E515</f>
        <v>0</v>
      </c>
      <c r="F515" s="160">
        <f>'[1]Mes'!F515</f>
        <v>0</v>
      </c>
      <c r="G515" s="182">
        <f>'[1]Mes'!G515</f>
        <v>0</v>
      </c>
      <c r="H515" s="160">
        <f>'[1]Mes'!H515</f>
        <v>0</v>
      </c>
      <c r="I515" s="177">
        <f>'[1]Mes'!I515</f>
        <v>0</v>
      </c>
      <c r="J515" s="153">
        <f>'[1]Mes'!J515</f>
        <v>0</v>
      </c>
      <c r="K515" s="176"/>
      <c r="L515" s="176"/>
      <c r="M515" s="184"/>
      <c r="N515" s="176"/>
      <c r="O515" s="176"/>
      <c r="Q515" s="176"/>
    </row>
    <row r="516" spans="1:17" s="172" customFormat="1" ht="12.75">
      <c r="A516" s="175"/>
      <c r="B516" s="175"/>
      <c r="C516" s="180" t="str">
        <f t="shared" si="86"/>
        <v>Proceso 18</v>
      </c>
      <c r="D516" s="179"/>
      <c r="E516" s="182">
        <f>'[1]Mes'!E516</f>
        <v>0</v>
      </c>
      <c r="F516" s="160">
        <f>'[1]Mes'!F516</f>
        <v>0</v>
      </c>
      <c r="G516" s="182">
        <f>'[1]Mes'!G516</f>
        <v>0</v>
      </c>
      <c r="H516" s="160">
        <f>'[1]Mes'!H516</f>
        <v>0</v>
      </c>
      <c r="I516" s="177">
        <f>'[1]Mes'!I516</f>
        <v>0</v>
      </c>
      <c r="J516" s="153">
        <f>'[1]Mes'!J516</f>
        <v>0</v>
      </c>
      <c r="K516" s="176"/>
      <c r="L516" s="176"/>
      <c r="M516" s="184"/>
      <c r="N516" s="176"/>
      <c r="O516" s="176"/>
      <c r="Q516" s="176"/>
    </row>
    <row r="517" spans="1:17" s="172" customFormat="1" ht="12.75">
      <c r="A517" s="175"/>
      <c r="B517" s="175"/>
      <c r="C517" s="180" t="str">
        <f t="shared" si="86"/>
        <v>Proceso 19</v>
      </c>
      <c r="D517" s="179"/>
      <c r="E517" s="182">
        <f>'[1]Mes'!E517</f>
        <v>0</v>
      </c>
      <c r="F517" s="160">
        <f>'[1]Mes'!F517</f>
        <v>0</v>
      </c>
      <c r="G517" s="182">
        <f>'[1]Mes'!G517</f>
        <v>0</v>
      </c>
      <c r="H517" s="160">
        <f>'[1]Mes'!H517</f>
        <v>0</v>
      </c>
      <c r="I517" s="177">
        <f>'[1]Mes'!I517</f>
        <v>0</v>
      </c>
      <c r="J517" s="153">
        <f>'[1]Mes'!J517</f>
        <v>0</v>
      </c>
      <c r="K517" s="176"/>
      <c r="L517" s="176"/>
      <c r="M517" s="184"/>
      <c r="N517" s="176"/>
      <c r="O517" s="176"/>
      <c r="Q517" s="176"/>
    </row>
    <row r="518" spans="1:17" s="172" customFormat="1" ht="12.75">
      <c r="A518" s="175"/>
      <c r="B518" s="175"/>
      <c r="C518" s="180" t="str">
        <f t="shared" si="86"/>
        <v>Proceso 20</v>
      </c>
      <c r="D518" s="179"/>
      <c r="E518" s="182">
        <f>'[1]Mes'!E518</f>
        <v>0</v>
      </c>
      <c r="F518" s="160">
        <f>'[1]Mes'!F518</f>
        <v>0</v>
      </c>
      <c r="G518" s="182">
        <f>'[1]Mes'!G518</f>
        <v>0</v>
      </c>
      <c r="H518" s="160">
        <f>'[1]Mes'!H518</f>
        <v>0</v>
      </c>
      <c r="I518" s="177">
        <f>'[1]Mes'!I518</f>
        <v>0</v>
      </c>
      <c r="J518" s="153">
        <f>'[1]Mes'!J518</f>
        <v>0</v>
      </c>
      <c r="K518" s="176"/>
      <c r="L518" s="176"/>
      <c r="M518" s="184"/>
      <c r="N518" s="176"/>
      <c r="O518" s="176"/>
      <c r="Q518" s="176"/>
    </row>
    <row r="519" spans="1:17" s="172" customFormat="1" ht="12.75">
      <c r="A519" s="175"/>
      <c r="B519" s="175"/>
      <c r="C519" s="180" t="str">
        <f t="shared" si="86"/>
        <v>Proceso 21</v>
      </c>
      <c r="D519" s="179"/>
      <c r="E519" s="182">
        <f>'[1]Mes'!E519</f>
        <v>0</v>
      </c>
      <c r="F519" s="160">
        <f>'[1]Mes'!F519</f>
        <v>0</v>
      </c>
      <c r="G519" s="182">
        <f>'[1]Mes'!G519</f>
        <v>0</v>
      </c>
      <c r="H519" s="160">
        <f>'[1]Mes'!H519</f>
        <v>0</v>
      </c>
      <c r="I519" s="177">
        <f>'[1]Mes'!I519</f>
        <v>0</v>
      </c>
      <c r="J519" s="153">
        <f>'[1]Mes'!J519</f>
        <v>0</v>
      </c>
      <c r="K519" s="176"/>
      <c r="L519" s="176"/>
      <c r="M519" s="184"/>
      <c r="N519" s="176"/>
      <c r="O519" s="176"/>
      <c r="Q519" s="176"/>
    </row>
    <row r="520" spans="1:17" s="172" customFormat="1" ht="12.75">
      <c r="A520" s="175"/>
      <c r="B520" s="175"/>
      <c r="C520" s="180" t="str">
        <f t="shared" si="86"/>
        <v>Proceso 22</v>
      </c>
      <c r="D520" s="179"/>
      <c r="E520" s="182">
        <f>'[1]Mes'!E520</f>
        <v>0</v>
      </c>
      <c r="F520" s="160">
        <f>'[1]Mes'!F520</f>
        <v>0</v>
      </c>
      <c r="G520" s="182">
        <f>'[1]Mes'!G520</f>
        <v>0</v>
      </c>
      <c r="H520" s="160">
        <f>'[1]Mes'!H520</f>
        <v>0</v>
      </c>
      <c r="I520" s="177">
        <f>'[1]Mes'!I520</f>
        <v>0</v>
      </c>
      <c r="J520" s="153">
        <f>'[1]Mes'!J520</f>
        <v>0</v>
      </c>
      <c r="K520" s="176"/>
      <c r="L520" s="176"/>
      <c r="M520" s="184"/>
      <c r="N520" s="176"/>
      <c r="O520" s="176"/>
      <c r="Q520" s="176"/>
    </row>
    <row r="521" spans="1:17" s="172" customFormat="1" ht="12.75">
      <c r="A521" s="175"/>
      <c r="B521" s="175"/>
      <c r="C521" s="180" t="str">
        <f t="shared" si="86"/>
        <v>Proceso 23</v>
      </c>
      <c r="D521" s="179"/>
      <c r="E521" s="182">
        <f>'[1]Mes'!E521</f>
        <v>0</v>
      </c>
      <c r="F521" s="160">
        <f>'[1]Mes'!F521</f>
        <v>0</v>
      </c>
      <c r="G521" s="182">
        <f>'[1]Mes'!G521</f>
        <v>0</v>
      </c>
      <c r="H521" s="160">
        <f>'[1]Mes'!H521</f>
        <v>0</v>
      </c>
      <c r="I521" s="177">
        <f>'[1]Mes'!I521</f>
        <v>0</v>
      </c>
      <c r="J521" s="153">
        <f>'[1]Mes'!J521</f>
        <v>0</v>
      </c>
      <c r="K521" s="176"/>
      <c r="L521" s="176"/>
      <c r="M521" s="184"/>
      <c r="N521" s="176"/>
      <c r="O521" s="176"/>
      <c r="Q521" s="176"/>
    </row>
    <row r="522" spans="1:17" s="172" customFormat="1" ht="12.75">
      <c r="A522" s="175"/>
      <c r="B522" s="175"/>
      <c r="C522" s="180" t="str">
        <f t="shared" si="86"/>
        <v>Proceso 24</v>
      </c>
      <c r="D522" s="179"/>
      <c r="E522" s="182">
        <f>'[1]Mes'!E522</f>
        <v>0</v>
      </c>
      <c r="F522" s="160">
        <f>'[1]Mes'!F522</f>
        <v>0</v>
      </c>
      <c r="G522" s="182">
        <f>'[1]Mes'!G522</f>
        <v>0</v>
      </c>
      <c r="H522" s="160">
        <f>'[1]Mes'!H522</f>
        <v>0</v>
      </c>
      <c r="I522" s="177">
        <f>'[1]Mes'!I522</f>
        <v>0</v>
      </c>
      <c r="J522" s="153">
        <f>'[1]Mes'!J522</f>
        <v>0</v>
      </c>
      <c r="K522" s="176"/>
      <c r="L522" s="176"/>
      <c r="M522" s="184"/>
      <c r="N522" s="176"/>
      <c r="O522" s="176"/>
      <c r="Q522" s="176"/>
    </row>
    <row r="523" spans="1:17" s="172" customFormat="1" ht="12.75">
      <c r="A523" s="175"/>
      <c r="B523" s="175"/>
      <c r="C523" s="180" t="str">
        <f t="shared" si="86"/>
        <v>Compresor Variador</v>
      </c>
      <c r="D523" s="179"/>
      <c r="E523" s="182">
        <f>'[1]Mes'!E523</f>
        <v>0</v>
      </c>
      <c r="F523" s="160">
        <f>'[1]Mes'!F523</f>
        <v>0</v>
      </c>
      <c r="G523" s="182">
        <f>'[1]Mes'!G523</f>
        <v>0</v>
      </c>
      <c r="H523" s="160">
        <f>'[1]Mes'!H523</f>
        <v>0</v>
      </c>
      <c r="I523" s="177">
        <f>'[1]Mes'!I523</f>
        <v>0</v>
      </c>
      <c r="J523" s="153">
        <f>'[1]Mes'!J523</f>
        <v>0</v>
      </c>
      <c r="K523" s="176"/>
      <c r="L523" s="176"/>
      <c r="M523" s="184"/>
      <c r="N523" s="176"/>
      <c r="O523" s="176"/>
      <c r="Q523" s="176"/>
    </row>
    <row r="524" spans="1:17" s="172" customFormat="1" ht="12.75">
      <c r="A524" s="175"/>
      <c r="B524" s="175"/>
      <c r="C524" s="180" t="str">
        <f t="shared" si="86"/>
        <v>kW Compresor Variador</v>
      </c>
      <c r="D524" s="179"/>
      <c r="E524" s="182">
        <f>'[1]Mes'!E524</f>
        <v>0</v>
      </c>
      <c r="F524" s="160">
        <f>'[1]Mes'!F524</f>
        <v>0</v>
      </c>
      <c r="G524" s="182">
        <f>'[1]Mes'!G524</f>
        <v>0</v>
      </c>
      <c r="H524" s="160">
        <f>'[1]Mes'!H524</f>
        <v>0</v>
      </c>
      <c r="I524" s="177">
        <f>'[1]Mes'!I524</f>
        <v>0</v>
      </c>
      <c r="J524" s="153">
        <f>'[1]Mes'!J524</f>
        <v>0</v>
      </c>
      <c r="K524" s="176"/>
      <c r="L524" s="176"/>
      <c r="M524" s="184"/>
      <c r="N524" s="176"/>
      <c r="O524" s="176"/>
      <c r="Q524" s="176"/>
    </row>
    <row r="525" spans="1:17" s="172" customFormat="1" ht="12.75">
      <c r="A525" s="175"/>
      <c r="B525" s="175"/>
      <c r="C525" s="180" t="str">
        <f t="shared" si="86"/>
        <v>Energía Compresores</v>
      </c>
      <c r="D525" s="179"/>
      <c r="E525" s="182">
        <f>'[1]Mes'!E525</f>
        <v>0</v>
      </c>
      <c r="F525" s="160">
        <f>'[1]Mes'!F525</f>
        <v>0</v>
      </c>
      <c r="G525" s="182">
        <f>'[1]Mes'!G525</f>
        <v>0</v>
      </c>
      <c r="H525" s="160">
        <f>'[1]Mes'!H525</f>
        <v>0</v>
      </c>
      <c r="I525" s="177">
        <f>'[1]Mes'!I525</f>
        <v>0</v>
      </c>
      <c r="J525" s="153">
        <f>'[1]Mes'!J525</f>
        <v>0</v>
      </c>
      <c r="K525" s="176"/>
      <c r="L525" s="176"/>
      <c r="M525" s="184"/>
      <c r="N525" s="176"/>
      <c r="O525" s="176"/>
      <c r="Q525" s="176"/>
    </row>
    <row r="526" spans="1:17" s="172" customFormat="1" ht="12.75">
      <c r="A526" s="175"/>
      <c r="B526" s="175"/>
      <c r="C526" s="180" t="str">
        <f t="shared" si="86"/>
        <v>Gas</v>
      </c>
      <c r="D526" s="179"/>
      <c r="E526" s="182">
        <f>'[1]Mes'!E526</f>
        <v>0</v>
      </c>
      <c r="F526" s="160">
        <f>'[1]Mes'!F526</f>
        <v>0</v>
      </c>
      <c r="G526" s="182">
        <f>'[1]Mes'!G526</f>
        <v>0</v>
      </c>
      <c r="H526" s="160">
        <f>'[1]Mes'!H526</f>
        <v>0</v>
      </c>
      <c r="I526" s="177">
        <f>'[1]Mes'!I526</f>
        <v>0</v>
      </c>
      <c r="J526" s="153">
        <f>'[1]Mes'!J526</f>
        <v>0</v>
      </c>
      <c r="K526" s="176"/>
      <c r="L526" s="176"/>
      <c r="M526" s="184"/>
      <c r="N526" s="176"/>
      <c r="O526" s="176"/>
      <c r="Q526" s="176"/>
    </row>
    <row r="527" spans="1:17" s="172" customFormat="1" ht="12.75">
      <c r="A527" s="175"/>
      <c r="B527" s="175"/>
      <c r="C527" s="180" t="str">
        <f t="shared" si="86"/>
        <v>Compresor 6  Rodando</v>
      </c>
      <c r="D527" s="179"/>
      <c r="E527" s="182">
        <f>'[1]Mes'!E527</f>
        <v>0</v>
      </c>
      <c r="F527" s="160">
        <f>'[1]Mes'!F527</f>
        <v>0</v>
      </c>
      <c r="G527" s="182">
        <f>'[1]Mes'!G527</f>
        <v>0</v>
      </c>
      <c r="H527" s="160">
        <f>'[1]Mes'!H527</f>
        <v>0</v>
      </c>
      <c r="I527" s="177">
        <f>'[1]Mes'!I527</f>
        <v>0</v>
      </c>
      <c r="J527" s="153">
        <f>'[1]Mes'!J527</f>
        <v>0</v>
      </c>
      <c r="K527" s="176"/>
      <c r="L527" s="176"/>
      <c r="M527" s="184"/>
      <c r="N527" s="176"/>
      <c r="O527" s="176"/>
      <c r="Q527" s="176"/>
    </row>
    <row r="528" spans="1:17" s="172" customFormat="1" ht="12.75">
      <c r="A528" s="175"/>
      <c r="B528" s="175"/>
      <c r="C528" s="180" t="str">
        <f t="shared" si="86"/>
        <v>Compresor 6  Carga</v>
      </c>
      <c r="D528" s="179"/>
      <c r="E528" s="182">
        <f>'[1]Mes'!E528</f>
        <v>0</v>
      </c>
      <c r="F528" s="160">
        <f>'[1]Mes'!F528</f>
        <v>0</v>
      </c>
      <c r="G528" s="182">
        <f>'[1]Mes'!G528</f>
        <v>0</v>
      </c>
      <c r="H528" s="160">
        <f>'[1]Mes'!H528</f>
        <v>0</v>
      </c>
      <c r="I528" s="177">
        <f>'[1]Mes'!I528</f>
        <v>0</v>
      </c>
      <c r="J528" s="153">
        <f>'[1]Mes'!J528</f>
        <v>0</v>
      </c>
      <c r="K528" s="176"/>
      <c r="L528" s="176"/>
      <c r="M528" s="184"/>
      <c r="N528" s="176"/>
      <c r="O528" s="176"/>
      <c r="Q528" s="176"/>
    </row>
    <row r="529" spans="1:17" s="172" customFormat="1" ht="12.75">
      <c r="A529" s="175"/>
      <c r="B529" s="175"/>
      <c r="C529" s="180" t="str">
        <f t="shared" si="86"/>
        <v>Compresor 5  Rodando</v>
      </c>
      <c r="D529" s="183"/>
      <c r="E529" s="182">
        <f>'[1]Mes'!E529</f>
        <v>0</v>
      </c>
      <c r="F529" s="160">
        <f>'[1]Mes'!F529</f>
        <v>0</v>
      </c>
      <c r="G529" s="182">
        <f>'[1]Mes'!G529</f>
        <v>0</v>
      </c>
      <c r="H529" s="160">
        <f>'[1]Mes'!H529</f>
        <v>0</v>
      </c>
      <c r="I529" s="177">
        <f>'[1]Mes'!I529</f>
        <v>0</v>
      </c>
      <c r="J529" s="153">
        <f>'[1]Mes'!J529</f>
        <v>0</v>
      </c>
      <c r="K529" s="176"/>
      <c r="L529" s="176"/>
      <c r="M529" s="184">
        <f>'[1]Mes'!M504</f>
        <v>0</v>
      </c>
      <c r="N529" s="176"/>
      <c r="O529" s="176"/>
      <c r="Q529" s="176"/>
    </row>
    <row r="530" spans="1:17" s="172" customFormat="1" ht="12.75">
      <c r="A530" s="175"/>
      <c r="B530" s="175"/>
      <c r="C530" s="180" t="str">
        <f t="shared" si="86"/>
        <v>Compresor 5  Carga</v>
      </c>
      <c r="D530" s="183"/>
      <c r="E530" s="182">
        <f>'[1]Mes'!E530</f>
        <v>0</v>
      </c>
      <c r="F530" s="160">
        <f>'[1]Mes'!F530</f>
        <v>0</v>
      </c>
      <c r="G530" s="182">
        <f>'[1]Mes'!G530</f>
        <v>0</v>
      </c>
      <c r="H530" s="160">
        <f>'[1]Mes'!H530</f>
        <v>0</v>
      </c>
      <c r="I530" s="177">
        <f>'[1]Mes'!I530</f>
        <v>0</v>
      </c>
      <c r="J530" s="153">
        <f>'[1]Mes'!J530</f>
        <v>0</v>
      </c>
      <c r="K530" s="176"/>
      <c r="L530" s="176"/>
      <c r="M530" s="184">
        <f>'[1]Mes'!M505</f>
        <v>0</v>
      </c>
      <c r="N530" s="176"/>
      <c r="O530" s="176"/>
      <c r="Q530" s="176"/>
    </row>
    <row r="531" spans="1:17" s="172" customFormat="1" ht="12.75">
      <c r="A531" s="175"/>
      <c r="B531" s="175"/>
      <c r="C531" s="180" t="str">
        <f t="shared" si="86"/>
        <v>Compresor 4 Rodando</v>
      </c>
      <c r="D531" s="183"/>
      <c r="E531" s="182">
        <f>'[1]Mes'!E531</f>
        <v>0</v>
      </c>
      <c r="F531" s="160">
        <f>'[1]Mes'!F531</f>
        <v>0</v>
      </c>
      <c r="G531" s="182">
        <f>'[1]Mes'!G531</f>
        <v>0</v>
      </c>
      <c r="H531" s="160">
        <f>'[1]Mes'!H531</f>
        <v>0</v>
      </c>
      <c r="I531" s="177">
        <f>'[1]Mes'!I531</f>
        <v>0</v>
      </c>
      <c r="J531" s="153">
        <f>'[1]Mes'!J531</f>
        <v>0</v>
      </c>
      <c r="K531" s="176"/>
      <c r="L531" s="176"/>
      <c r="M531" s="184">
        <f>'[1]Mes'!M506</f>
        <v>0</v>
      </c>
      <c r="N531" s="176"/>
      <c r="O531" s="176"/>
      <c r="Q531" s="176"/>
    </row>
    <row r="532" spans="1:17" s="172" customFormat="1" ht="12.75">
      <c r="A532" s="175"/>
      <c r="B532" s="175"/>
      <c r="C532" s="180" t="str">
        <f t="shared" si="86"/>
        <v>Compresor 4 Carga</v>
      </c>
      <c r="D532" s="183"/>
      <c r="E532" s="182">
        <f>'[1]Mes'!E532</f>
        <v>0</v>
      </c>
      <c r="F532" s="160">
        <f>'[1]Mes'!F532</f>
        <v>0</v>
      </c>
      <c r="G532" s="182">
        <f>'[1]Mes'!G532</f>
        <v>0</v>
      </c>
      <c r="H532" s="160">
        <f>'[1]Mes'!H532</f>
        <v>0</v>
      </c>
      <c r="I532" s="177">
        <f>'[1]Mes'!I532</f>
        <v>0</v>
      </c>
      <c r="J532" s="153">
        <f>'[1]Mes'!J532</f>
        <v>0</v>
      </c>
      <c r="K532" s="176"/>
      <c r="L532" s="176"/>
      <c r="M532" s="184">
        <f>'[1]Mes'!M532</f>
        <v>0</v>
      </c>
      <c r="N532" s="176"/>
      <c r="O532" s="176"/>
      <c r="Q532" s="176"/>
    </row>
    <row r="533" spans="1:17" s="172" customFormat="1" ht="12.75">
      <c r="A533" s="175"/>
      <c r="B533" s="175"/>
      <c r="C533" s="180" t="str">
        <f t="shared" si="86"/>
        <v>Compresor 3  Rodando</v>
      </c>
      <c r="D533" s="183"/>
      <c r="E533" s="182">
        <f>'[1]Mes'!E533</f>
        <v>0</v>
      </c>
      <c r="F533" s="160">
        <f>'[1]Mes'!F533</f>
        <v>0</v>
      </c>
      <c r="G533" s="182">
        <f>'[1]Mes'!G533</f>
        <v>0</v>
      </c>
      <c r="H533" s="160">
        <f>'[1]Mes'!H533</f>
        <v>0</v>
      </c>
      <c r="I533" s="177">
        <f>'[1]Mes'!I533</f>
        <v>0</v>
      </c>
      <c r="J533" s="153">
        <f>'[1]Mes'!J533</f>
        <v>0</v>
      </c>
      <c r="K533" s="176"/>
      <c r="L533" s="176"/>
      <c r="M533" s="184">
        <f>'[1]Mes'!M533</f>
        <v>0</v>
      </c>
      <c r="N533" s="176"/>
      <c r="O533" s="176"/>
      <c r="Q533" s="176"/>
    </row>
    <row r="534" spans="1:17" s="172" customFormat="1" ht="12.75">
      <c r="A534" s="175"/>
      <c r="B534" s="175"/>
      <c r="C534" s="180" t="str">
        <f t="shared" si="86"/>
        <v>Compresor 3  Carga</v>
      </c>
      <c r="D534" s="183"/>
      <c r="E534" s="182">
        <f>'[1]Mes'!E534</f>
        <v>0</v>
      </c>
      <c r="F534" s="160">
        <f>'[1]Mes'!F534</f>
        <v>0</v>
      </c>
      <c r="G534" s="182">
        <f>'[1]Mes'!G534</f>
        <v>0</v>
      </c>
      <c r="H534" s="160">
        <f>'[1]Mes'!H534</f>
        <v>0</v>
      </c>
      <c r="I534" s="177">
        <f>'[1]Mes'!I534</f>
        <v>0</v>
      </c>
      <c r="J534" s="153">
        <f>'[1]Mes'!J534</f>
        <v>0</v>
      </c>
      <c r="K534" s="176"/>
      <c r="L534" s="176"/>
      <c r="M534" s="184">
        <f>'[1]Mes'!M534</f>
        <v>0</v>
      </c>
      <c r="N534" s="176"/>
      <c r="O534" s="176"/>
      <c r="Q534" s="176"/>
    </row>
    <row r="535" spans="1:17" s="172" customFormat="1" ht="12.75">
      <c r="A535" s="175"/>
      <c r="B535" s="175"/>
      <c r="C535" s="180" t="str">
        <f t="shared" si="86"/>
        <v>Compresor 2  Rodando</v>
      </c>
      <c r="D535" s="183"/>
      <c r="E535" s="182">
        <f>'[1]Mes'!E535</f>
        <v>0</v>
      </c>
      <c r="F535" s="160">
        <f>'[1]Mes'!F535</f>
        <v>0</v>
      </c>
      <c r="G535" s="182">
        <f>'[1]Mes'!G535</f>
        <v>0</v>
      </c>
      <c r="H535" s="160">
        <f>'[1]Mes'!H535</f>
        <v>0</v>
      </c>
      <c r="I535" s="177">
        <f>'[1]Mes'!I535</f>
        <v>0</v>
      </c>
      <c r="J535" s="153">
        <f>'[1]Mes'!J535</f>
        <v>0</v>
      </c>
      <c r="K535" s="176"/>
      <c r="L535" s="176"/>
      <c r="M535" s="184">
        <f>'[1]Mes'!M535</f>
        <v>0</v>
      </c>
      <c r="N535" s="176"/>
      <c r="O535" s="176"/>
      <c r="Q535" s="176"/>
    </row>
    <row r="536" spans="1:17" s="172" customFormat="1" ht="12.75">
      <c r="A536" s="175"/>
      <c r="B536" s="175"/>
      <c r="C536" s="180" t="str">
        <f t="shared" si="86"/>
        <v>Compresor 2  Carga</v>
      </c>
      <c r="D536" s="183"/>
      <c r="E536" s="182">
        <f>'[1]Mes'!E536</f>
        <v>0</v>
      </c>
      <c r="F536" s="160">
        <f>'[1]Mes'!F536</f>
        <v>0</v>
      </c>
      <c r="G536" s="182">
        <f>'[1]Mes'!G536</f>
        <v>0</v>
      </c>
      <c r="H536" s="160">
        <f>'[1]Mes'!H536</f>
        <v>0</v>
      </c>
      <c r="I536" s="177">
        <f>'[1]Mes'!I536</f>
        <v>0</v>
      </c>
      <c r="J536" s="153">
        <f>'[1]Mes'!J536</f>
        <v>0</v>
      </c>
      <c r="K536" s="176"/>
      <c r="L536" s="176"/>
      <c r="M536" s="184">
        <f>'[1]Mes'!M536</f>
        <v>0</v>
      </c>
      <c r="N536" s="176"/>
      <c r="O536" s="176"/>
      <c r="Q536" s="176"/>
    </row>
    <row r="537" spans="1:17" s="172" customFormat="1" ht="12.75">
      <c r="A537" s="175"/>
      <c r="B537" s="175"/>
      <c r="C537" s="180" t="str">
        <f t="shared" si="86"/>
        <v>Compresor 1  Rodando</v>
      </c>
      <c r="D537" s="183"/>
      <c r="E537" s="182">
        <f>'[1]Mes'!E537</f>
        <v>0</v>
      </c>
      <c r="F537" s="160">
        <f>'[1]Mes'!F537</f>
        <v>0</v>
      </c>
      <c r="G537" s="182">
        <f>'[1]Mes'!G537</f>
        <v>0</v>
      </c>
      <c r="H537" s="160">
        <f>'[1]Mes'!H537</f>
        <v>0</v>
      </c>
      <c r="I537" s="177">
        <f>'[1]Mes'!I537</f>
        <v>0</v>
      </c>
      <c r="J537" s="153">
        <f>'[1]Mes'!J537</f>
        <v>0</v>
      </c>
      <c r="K537" s="176"/>
      <c r="L537" s="176"/>
      <c r="M537" s="184">
        <f>'[1]Mes'!M537</f>
        <v>0</v>
      </c>
      <c r="N537" s="176"/>
      <c r="O537" s="176"/>
      <c r="Q537" s="176"/>
    </row>
    <row r="538" spans="1:17" s="172" customFormat="1" ht="12.75">
      <c r="A538" s="175"/>
      <c r="B538" s="175"/>
      <c r="C538" s="180" t="str">
        <f t="shared" si="86"/>
        <v>Compresor 1  Carga</v>
      </c>
      <c r="D538" s="183"/>
      <c r="E538" s="182">
        <f>'[1]Mes'!E538</f>
        <v>0</v>
      </c>
      <c r="F538" s="160">
        <f>'[1]Mes'!F538</f>
        <v>0</v>
      </c>
      <c r="G538" s="182">
        <f>'[1]Mes'!G538</f>
        <v>0</v>
      </c>
      <c r="H538" s="160">
        <f>'[1]Mes'!H538</f>
        <v>0</v>
      </c>
      <c r="I538" s="177">
        <f>'[1]Mes'!I538</f>
        <v>0</v>
      </c>
      <c r="J538" s="153">
        <f>'[1]Mes'!J538</f>
        <v>0</v>
      </c>
      <c r="K538" s="176"/>
      <c r="L538" s="176"/>
      <c r="M538" s="184">
        <f>'[1]Mes'!M538</f>
        <v>0</v>
      </c>
      <c r="N538" s="176"/>
      <c r="O538" s="176"/>
      <c r="Q538" s="176"/>
    </row>
    <row r="539" spans="1:17" s="172" customFormat="1" ht="12.75">
      <c r="A539" s="175"/>
      <c r="B539" s="175"/>
      <c r="C539" s="180" t="str">
        <f t="shared" si="86"/>
        <v>T. Compres.  Rodando</v>
      </c>
      <c r="D539" s="183"/>
      <c r="E539" s="182">
        <f>'[1]Mes'!E539</f>
        <v>0</v>
      </c>
      <c r="F539" s="160">
        <f>'[1]Mes'!F539</f>
        <v>0</v>
      </c>
      <c r="G539" s="182">
        <f>'[1]Mes'!G539</f>
        <v>0</v>
      </c>
      <c r="H539" s="160">
        <f>'[1]Mes'!H539</f>
        <v>0</v>
      </c>
      <c r="I539" s="177">
        <f>'[1]Mes'!I539</f>
        <v>0</v>
      </c>
      <c r="J539" s="153">
        <f>'[1]Mes'!J539</f>
        <v>0</v>
      </c>
      <c r="K539" s="176"/>
      <c r="L539" s="176"/>
      <c r="M539" s="184">
        <f>'[1]Mes'!M539</f>
        <v>0</v>
      </c>
      <c r="N539" s="176"/>
      <c r="O539" s="176"/>
      <c r="Q539" s="176"/>
    </row>
    <row r="540" spans="1:17" s="172" customFormat="1" ht="12.75">
      <c r="A540" s="175"/>
      <c r="B540" s="175"/>
      <c r="C540" s="180" t="str">
        <f t="shared" si="86"/>
        <v>T. Compres.  Carga</v>
      </c>
      <c r="D540" s="183"/>
      <c r="E540" s="182">
        <f>'[1]Mes'!E540</f>
        <v>0</v>
      </c>
      <c r="F540" s="160">
        <f>'[1]Mes'!F540</f>
        <v>0</v>
      </c>
      <c r="G540" s="182">
        <f>'[1]Mes'!G540</f>
        <v>0</v>
      </c>
      <c r="H540" s="160">
        <f>'[1]Mes'!H540</f>
        <v>0</v>
      </c>
      <c r="I540" s="177">
        <f>'[1]Mes'!I540</f>
        <v>0</v>
      </c>
      <c r="J540" s="153">
        <f>'[1]Mes'!J540</f>
        <v>0</v>
      </c>
      <c r="K540" s="176"/>
      <c r="L540" s="176"/>
      <c r="M540" s="184">
        <f>'[1]Mes'!M540</f>
        <v>0</v>
      </c>
      <c r="N540" s="176"/>
      <c r="O540" s="176"/>
      <c r="Q540" s="176"/>
    </row>
    <row r="541" spans="1:17" s="172" customFormat="1" ht="12.75">
      <c r="A541" s="175"/>
      <c r="B541" s="175"/>
      <c r="C541" s="180" t="str">
        <f t="shared" si="86"/>
        <v>HabOcupEq</v>
      </c>
      <c r="D541" s="183"/>
      <c r="E541" s="182">
        <f>'[1]Mes'!E541</f>
        <v>0.9999999999999998</v>
      </c>
      <c r="F541" s="160"/>
      <c r="G541" s="182"/>
      <c r="H541" s="160"/>
      <c r="I541" s="177"/>
      <c r="J541" s="153"/>
      <c r="K541" s="176"/>
      <c r="L541" s="176"/>
      <c r="M541" s="181"/>
      <c r="N541" s="176"/>
      <c r="O541" s="176"/>
      <c r="Q541" s="176"/>
    </row>
    <row r="542" spans="1:17" s="172" customFormat="1" ht="12.75">
      <c r="A542" s="175"/>
      <c r="B542" s="175"/>
      <c r="C542" s="357" t="s">
        <v>417</v>
      </c>
      <c r="D542" s="358"/>
      <c r="E542" s="178">
        <f>SUM(E499:E540)</f>
        <v>0.9999999999999998</v>
      </c>
      <c r="F542" s="160"/>
      <c r="G542" s="160"/>
      <c r="H542" s="160">
        <f>SUM(H499:H540)</f>
        <v>2.2139061901193138</v>
      </c>
      <c r="I542" s="177">
        <f>IF(H542=0,"",J542/H542)</f>
        <v>903.3806440968549</v>
      </c>
      <c r="J542" s="153">
        <f>SUM(J499:J540)</f>
        <v>1999.9999999999998</v>
      </c>
      <c r="K542" s="139"/>
      <c r="L542" s="139"/>
      <c r="M542" s="176"/>
      <c r="N542" s="139"/>
      <c r="O542" s="139"/>
      <c r="Q542" s="139"/>
    </row>
    <row r="543" spans="1:15" s="172" customFormat="1" ht="12.75">
      <c r="A543" s="175"/>
      <c r="B543" s="175"/>
      <c r="C543" s="174"/>
      <c r="D543" s="174"/>
      <c r="E543" s="174"/>
      <c r="F543" s="174"/>
      <c r="G543" s="174"/>
      <c r="H543" s="174"/>
      <c r="I543" s="174"/>
      <c r="J543" s="174"/>
      <c r="K543" s="174"/>
      <c r="L543" s="174"/>
      <c r="M543" s="174"/>
      <c r="N543" s="174"/>
      <c r="O543" s="173"/>
    </row>
    <row r="544" ht="12.75"/>
    <row r="545" spans="2:15" ht="13.5" customHeight="1">
      <c r="B545" s="171" t="s">
        <v>416</v>
      </c>
      <c r="G545" s="170" t="s">
        <v>415</v>
      </c>
      <c r="H545" s="169">
        <v>2.2</v>
      </c>
      <c r="I545" s="168"/>
      <c r="J545" s="167"/>
      <c r="K545" s="355" t="s">
        <v>414</v>
      </c>
      <c r="L545" s="355"/>
      <c r="M545" s="355"/>
      <c r="N545" s="355"/>
      <c r="O545" s="355"/>
    </row>
    <row r="546" spans="1:15" ht="24.75" customHeight="1">
      <c r="A546" s="355" t="s">
        <v>413</v>
      </c>
      <c r="B546" s="355"/>
      <c r="C546" s="354" t="s">
        <v>412</v>
      </c>
      <c r="D546" s="354"/>
      <c r="E546" s="355" t="s">
        <v>411</v>
      </c>
      <c r="F546" s="355"/>
      <c r="G546" s="356" t="s">
        <v>410</v>
      </c>
      <c r="H546" s="356" t="s">
        <v>409</v>
      </c>
      <c r="I546" s="355" t="s">
        <v>408</v>
      </c>
      <c r="J546" s="370"/>
      <c r="K546" s="366" t="s">
        <v>407</v>
      </c>
      <c r="L546" s="366" t="s">
        <v>354</v>
      </c>
      <c r="M546" s="366" t="s">
        <v>406</v>
      </c>
      <c r="N546" s="366" t="s">
        <v>405</v>
      </c>
      <c r="O546" s="366" t="s">
        <v>404</v>
      </c>
    </row>
    <row r="547" spans="1:15" ht="12.75">
      <c r="A547" s="355"/>
      <c r="B547" s="355"/>
      <c r="C547" s="166" t="s">
        <v>354</v>
      </c>
      <c r="D547" s="165" t="s">
        <v>403</v>
      </c>
      <c r="E547" s="164" t="s">
        <v>354</v>
      </c>
      <c r="F547" s="164" t="s">
        <v>402</v>
      </c>
      <c r="G547" s="356"/>
      <c r="H547" s="356"/>
      <c r="I547" s="164" t="s">
        <v>401</v>
      </c>
      <c r="J547" s="163" t="s">
        <v>400</v>
      </c>
      <c r="K547" s="366"/>
      <c r="L547" s="366"/>
      <c r="M547" s="366"/>
      <c r="N547" s="366"/>
      <c r="O547" s="366"/>
    </row>
    <row r="548" spans="1:15" ht="12.75">
      <c r="A548" s="353" t="s">
        <v>399</v>
      </c>
      <c r="B548" s="353"/>
      <c r="C548" s="153" t="s">
        <v>382</v>
      </c>
      <c r="D548" s="160">
        <v>138000</v>
      </c>
      <c r="E548" s="159" t="s">
        <v>381</v>
      </c>
      <c r="F548" s="158">
        <v>3900</v>
      </c>
      <c r="G548" s="153">
        <f aca="true" t="shared" si="87" ref="G548:G557">+F548*1000000/D548</f>
        <v>28260.869565217392</v>
      </c>
      <c r="H548" s="143">
        <f aca="true" t="shared" si="88" ref="H548:H557">+G548/$H$545</f>
        <v>12845.84980237154</v>
      </c>
      <c r="I548" s="157"/>
      <c r="J548" s="156"/>
      <c r="K548" s="155"/>
      <c r="L548" s="154" t="s">
        <v>380</v>
      </c>
      <c r="M548" s="153">
        <f aca="true" t="shared" si="89" ref="M548:M557">K548*D548</f>
        <v>0</v>
      </c>
      <c r="N548" s="153">
        <f>MAX($M$548:$M$557)/D548</f>
        <v>16218.355391304347</v>
      </c>
      <c r="O548" s="160">
        <f>N548*F548</f>
        <v>63251586.026086956</v>
      </c>
    </row>
    <row r="549" spans="1:15" ht="12.75">
      <c r="A549" s="353" t="s">
        <v>321</v>
      </c>
      <c r="B549" s="353"/>
      <c r="C549" s="153" t="s">
        <v>397</v>
      </c>
      <c r="D549" s="160">
        <v>7700</v>
      </c>
      <c r="E549" s="159" t="s">
        <v>396</v>
      </c>
      <c r="F549" s="158">
        <v>25</v>
      </c>
      <c r="G549" s="153">
        <f t="shared" si="87"/>
        <v>3246.753246753247</v>
      </c>
      <c r="H549" s="143">
        <f t="shared" si="88"/>
        <v>1475.796930342385</v>
      </c>
      <c r="I549" s="157"/>
      <c r="J549" s="156"/>
      <c r="K549" s="155"/>
      <c r="L549" s="154" t="s">
        <v>395</v>
      </c>
      <c r="M549" s="153">
        <f t="shared" si="89"/>
        <v>0</v>
      </c>
      <c r="N549" s="153">
        <f>MAX($M$548:$M$557)/D549/1000</f>
        <v>290.6666290909091</v>
      </c>
      <c r="O549" s="153">
        <f>N549*F549*1000</f>
        <v>7266665.7272727275</v>
      </c>
    </row>
    <row r="550" spans="1:15" ht="12.75">
      <c r="A550" s="353" t="s">
        <v>398</v>
      </c>
      <c r="B550" s="353"/>
      <c r="C550" s="153" t="s">
        <v>397</v>
      </c>
      <c r="D550" s="160">
        <v>24400</v>
      </c>
      <c r="E550" s="159" t="s">
        <v>396</v>
      </c>
      <c r="F550" s="158">
        <v>145</v>
      </c>
      <c r="G550" s="153">
        <f t="shared" si="87"/>
        <v>5942.622950819672</v>
      </c>
      <c r="H550" s="143">
        <f t="shared" si="88"/>
        <v>2701.192250372578</v>
      </c>
      <c r="I550" s="157"/>
      <c r="J550" s="156"/>
      <c r="K550" s="155"/>
      <c r="L550" s="154" t="s">
        <v>395</v>
      </c>
      <c r="M550" s="153">
        <f t="shared" si="89"/>
        <v>0</v>
      </c>
      <c r="N550" s="153">
        <f>MAX($M$548:$M$557)/D550/1000</f>
        <v>91.72676409836066</v>
      </c>
      <c r="O550" s="160">
        <f>N550*F550*1000</f>
        <v>13300380.794262296</v>
      </c>
    </row>
    <row r="551" spans="1:15" ht="12.75">
      <c r="A551" s="353" t="s">
        <v>394</v>
      </c>
      <c r="B551" s="353"/>
      <c r="C551" s="153" t="s">
        <v>382</v>
      </c>
      <c r="D551" s="160">
        <v>152000</v>
      </c>
      <c r="E551" s="159" t="s">
        <v>381</v>
      </c>
      <c r="F551" s="158">
        <v>2200</v>
      </c>
      <c r="G551" s="153">
        <f t="shared" si="87"/>
        <v>14473.684210526315</v>
      </c>
      <c r="H551" s="143">
        <f t="shared" si="88"/>
        <v>6578.947368421052</v>
      </c>
      <c r="I551" s="157"/>
      <c r="J551" s="156"/>
      <c r="K551" s="155"/>
      <c r="L551" s="154" t="s">
        <v>380</v>
      </c>
      <c r="M551" s="153">
        <f t="shared" si="89"/>
        <v>0</v>
      </c>
      <c r="N551" s="153">
        <f aca="true" t="shared" si="90" ref="N551:N557">MAX($M$548:$M$557)/D551</f>
        <v>14724.5595</v>
      </c>
      <c r="O551" s="153">
        <f aca="true" t="shared" si="91" ref="O551:O557">N551*F551</f>
        <v>32394030.9</v>
      </c>
    </row>
    <row r="552" spans="1:15" ht="12.75">
      <c r="A552" s="353" t="s">
        <v>393</v>
      </c>
      <c r="B552" s="353"/>
      <c r="C552" s="153" t="s">
        <v>392</v>
      </c>
      <c r="D552" s="160">
        <v>3412</v>
      </c>
      <c r="E552" s="159" t="s">
        <v>391</v>
      </c>
      <c r="F552" s="161">
        <v>0.24</v>
      </c>
      <c r="G552" s="153">
        <f t="shared" si="87"/>
        <v>70.33997655334115</v>
      </c>
      <c r="H552" s="143">
        <f t="shared" si="88"/>
        <v>31.972716615155065</v>
      </c>
      <c r="I552" s="157"/>
      <c r="J552" s="156"/>
      <c r="K552" s="155"/>
      <c r="L552" s="154" t="s">
        <v>390</v>
      </c>
      <c r="M552" s="153">
        <f t="shared" si="89"/>
        <v>0</v>
      </c>
      <c r="N552" s="153">
        <f t="shared" si="90"/>
        <v>655959.2743259085</v>
      </c>
      <c r="O552" s="155">
        <f t="shared" si="91"/>
        <v>157430.22583821803</v>
      </c>
    </row>
    <row r="553" spans="1:15" ht="12.75">
      <c r="A553" s="353" t="s">
        <v>323</v>
      </c>
      <c r="B553" s="353"/>
      <c r="C553" s="153" t="s">
        <v>382</v>
      </c>
      <c r="D553" s="160">
        <v>150000</v>
      </c>
      <c r="E553" s="159" t="s">
        <v>381</v>
      </c>
      <c r="F553" s="158">
        <v>2150</v>
      </c>
      <c r="G553" s="153">
        <f t="shared" si="87"/>
        <v>14333.333333333334</v>
      </c>
      <c r="H553" s="143">
        <f t="shared" si="88"/>
        <v>6515.151515151515</v>
      </c>
      <c r="I553" s="157"/>
      <c r="J553" s="156"/>
      <c r="K553" s="155"/>
      <c r="L553" s="154" t="s">
        <v>380</v>
      </c>
      <c r="M553" s="153">
        <f t="shared" si="89"/>
        <v>0</v>
      </c>
      <c r="N553" s="153">
        <f t="shared" si="90"/>
        <v>14920.88696</v>
      </c>
      <c r="O553" s="153">
        <f t="shared" si="91"/>
        <v>32079906.963999998</v>
      </c>
    </row>
    <row r="554" spans="1:15" ht="14.25">
      <c r="A554" s="353" t="s">
        <v>324</v>
      </c>
      <c r="B554" s="353"/>
      <c r="C554" s="153" t="s">
        <v>389</v>
      </c>
      <c r="D554" s="160">
        <v>37302.2174</v>
      </c>
      <c r="E554" s="162" t="s">
        <v>388</v>
      </c>
      <c r="F554" s="161">
        <v>1.02</v>
      </c>
      <c r="G554" s="153">
        <f t="shared" si="87"/>
        <v>27.344218952517284</v>
      </c>
      <c r="H554" s="143">
        <f t="shared" si="88"/>
        <v>12.4291904329624</v>
      </c>
      <c r="I554" s="154"/>
      <c r="J554" s="156"/>
      <c r="K554" s="155">
        <v>60000</v>
      </c>
      <c r="L554" s="154" t="s">
        <v>387</v>
      </c>
      <c r="M554" s="153">
        <f t="shared" si="89"/>
        <v>2238133044</v>
      </c>
      <c r="N554" s="153">
        <f t="shared" si="90"/>
        <v>60000</v>
      </c>
      <c r="O554" s="155">
        <f t="shared" si="91"/>
        <v>61200</v>
      </c>
    </row>
    <row r="555" spans="1:15" ht="12.75">
      <c r="A555" s="353" t="s">
        <v>386</v>
      </c>
      <c r="B555" s="353"/>
      <c r="C555" s="153" t="s">
        <v>382</v>
      </c>
      <c r="D555" s="160">
        <v>92000</v>
      </c>
      <c r="E555" s="159" t="s">
        <v>381</v>
      </c>
      <c r="F555" s="158">
        <v>1969</v>
      </c>
      <c r="G555" s="153">
        <f t="shared" si="87"/>
        <v>21402.17391304348</v>
      </c>
      <c r="H555" s="143">
        <f t="shared" si="88"/>
        <v>9728.260869565218</v>
      </c>
      <c r="I555" s="157" t="s">
        <v>385</v>
      </c>
      <c r="J555" s="156">
        <f>9.5/40</f>
        <v>0.2375</v>
      </c>
      <c r="K555" s="155"/>
      <c r="L555" s="154" t="s">
        <v>380</v>
      </c>
      <c r="M555" s="153">
        <f t="shared" si="89"/>
        <v>0</v>
      </c>
      <c r="N555" s="153">
        <f t="shared" si="90"/>
        <v>24327.533086956522</v>
      </c>
      <c r="O555" s="153">
        <f t="shared" si="91"/>
        <v>47900912.648217395</v>
      </c>
    </row>
    <row r="556" spans="1:15" ht="12.75">
      <c r="A556" s="353" t="s">
        <v>384</v>
      </c>
      <c r="B556" s="353"/>
      <c r="C556" s="153" t="s">
        <v>382</v>
      </c>
      <c r="D556" s="160">
        <v>115400</v>
      </c>
      <c r="E556" s="159" t="s">
        <v>381</v>
      </c>
      <c r="F556" s="158">
        <v>5150</v>
      </c>
      <c r="G556" s="153">
        <f t="shared" si="87"/>
        <v>44627.38301559792</v>
      </c>
      <c r="H556" s="143">
        <f t="shared" si="88"/>
        <v>20285.174097999054</v>
      </c>
      <c r="I556" s="157"/>
      <c r="J556" s="156"/>
      <c r="K556" s="155"/>
      <c r="L556" s="154" t="s">
        <v>380</v>
      </c>
      <c r="M556" s="153">
        <f t="shared" si="89"/>
        <v>0</v>
      </c>
      <c r="N556" s="153">
        <f t="shared" si="90"/>
        <v>19394.567105719238</v>
      </c>
      <c r="O556" s="153">
        <f t="shared" si="91"/>
        <v>99882020.59445408</v>
      </c>
    </row>
    <row r="557" spans="1:15" ht="12.75">
      <c r="A557" s="353" t="s">
        <v>383</v>
      </c>
      <c r="B557" s="353"/>
      <c r="C557" s="153" t="s">
        <v>382</v>
      </c>
      <c r="D557" s="160">
        <v>134000</v>
      </c>
      <c r="E557" s="159" t="s">
        <v>381</v>
      </c>
      <c r="F557" s="158">
        <v>4150</v>
      </c>
      <c r="G557" s="153">
        <f t="shared" si="87"/>
        <v>30970.149253731342</v>
      </c>
      <c r="H557" s="143">
        <f t="shared" si="88"/>
        <v>14077.340569877882</v>
      </c>
      <c r="I557" s="157"/>
      <c r="J557" s="156"/>
      <c r="K557" s="155"/>
      <c r="L557" s="154" t="s">
        <v>380</v>
      </c>
      <c r="M557" s="153">
        <f t="shared" si="89"/>
        <v>0</v>
      </c>
      <c r="N557" s="153">
        <f t="shared" si="90"/>
        <v>16702.485402985076</v>
      </c>
      <c r="O557" s="153">
        <f t="shared" si="91"/>
        <v>69315314.42238806</v>
      </c>
    </row>
    <row r="558" spans="2:7" ht="12.75">
      <c r="B558" s="139"/>
      <c r="C558" s="139"/>
      <c r="D558" s="139"/>
      <c r="G558" s="139"/>
    </row>
    <row r="559" spans="3:11" ht="12.75">
      <c r="C559" s="373" t="s">
        <v>379</v>
      </c>
      <c r="D559" s="363" t="s">
        <v>378</v>
      </c>
      <c r="E559" s="363" t="s">
        <v>377</v>
      </c>
      <c r="F559" s="361" t="s">
        <v>376</v>
      </c>
      <c r="G559" s="363" t="s">
        <v>375</v>
      </c>
      <c r="H559" s="365" t="s">
        <v>374</v>
      </c>
      <c r="I559" s="365" t="s">
        <v>373</v>
      </c>
      <c r="K559" s="151"/>
    </row>
    <row r="560" spans="1:11" ht="12.75">
      <c r="A560" s="152" t="s">
        <v>372</v>
      </c>
      <c r="C560" s="374"/>
      <c r="D560" s="364"/>
      <c r="E560" s="364"/>
      <c r="F560" s="362"/>
      <c r="G560" s="364"/>
      <c r="H560" s="365"/>
      <c r="I560" s="365"/>
      <c r="K560" s="151"/>
    </row>
    <row r="561" spans="1:9" ht="12.75">
      <c r="A561" s="150" t="s">
        <v>371</v>
      </c>
      <c r="B561" s="149"/>
      <c r="C561" s="147">
        <v>1</v>
      </c>
      <c r="D561" s="147">
        <v>1</v>
      </c>
      <c r="E561" s="148">
        <f aca="true" t="shared" si="92" ref="E561:E566">C561*D561</f>
        <v>1</v>
      </c>
      <c r="F561" s="147">
        <v>1</v>
      </c>
      <c r="G561" s="146">
        <f aca="true" t="shared" si="93" ref="G561:G566">F561*C561</f>
        <v>1</v>
      </c>
      <c r="H561" s="143">
        <f aca="true" t="shared" si="94" ref="H561:H566">P323</f>
        <v>0</v>
      </c>
      <c r="I561" s="143">
        <v>0</v>
      </c>
    </row>
    <row r="562" spans="1:9" ht="12.75">
      <c r="A562" s="150" t="s">
        <v>370</v>
      </c>
      <c r="B562" s="149"/>
      <c r="C562" s="147">
        <v>1.4</v>
      </c>
      <c r="D562" s="147">
        <v>1</v>
      </c>
      <c r="E562" s="148">
        <f t="shared" si="92"/>
        <v>1.4</v>
      </c>
      <c r="F562" s="147">
        <v>1</v>
      </c>
      <c r="G562" s="146">
        <f t="shared" si="93"/>
        <v>1.4</v>
      </c>
      <c r="H562" s="143">
        <f t="shared" si="94"/>
        <v>0</v>
      </c>
      <c r="I562" s="143">
        <v>0</v>
      </c>
    </row>
    <row r="563" spans="1:9" ht="12.75">
      <c r="A563" s="150" t="s">
        <v>369</v>
      </c>
      <c r="B563" s="149"/>
      <c r="C563" s="147">
        <v>2</v>
      </c>
      <c r="D563" s="147">
        <v>1</v>
      </c>
      <c r="E563" s="148">
        <f t="shared" si="92"/>
        <v>2</v>
      </c>
      <c r="F563" s="147">
        <v>1</v>
      </c>
      <c r="G563" s="146">
        <f t="shared" si="93"/>
        <v>2</v>
      </c>
      <c r="H563" s="143">
        <f t="shared" si="94"/>
        <v>0</v>
      </c>
      <c r="I563" s="143">
        <f>Q325</f>
        <v>0</v>
      </c>
    </row>
    <row r="564" spans="1:9" ht="12.75">
      <c r="A564" s="150" t="s">
        <v>368</v>
      </c>
      <c r="B564" s="149"/>
      <c r="C564" s="147">
        <v>1</v>
      </c>
      <c r="D564" s="147">
        <v>1.3</v>
      </c>
      <c r="E564" s="148">
        <f t="shared" si="92"/>
        <v>1.3</v>
      </c>
      <c r="F564" s="147">
        <v>2</v>
      </c>
      <c r="G564" s="146">
        <f t="shared" si="93"/>
        <v>2</v>
      </c>
      <c r="H564" s="143">
        <f t="shared" si="94"/>
        <v>0</v>
      </c>
      <c r="I564" s="143">
        <v>0</v>
      </c>
    </row>
    <row r="565" spans="1:9" ht="12.75">
      <c r="A565" s="150" t="s">
        <v>367</v>
      </c>
      <c r="B565" s="149"/>
      <c r="C565" s="147">
        <v>1.4</v>
      </c>
      <c r="D565" s="147">
        <v>1.3</v>
      </c>
      <c r="E565" s="148">
        <f t="shared" si="92"/>
        <v>1.8199999999999998</v>
      </c>
      <c r="F565" s="147">
        <v>2</v>
      </c>
      <c r="G565" s="146">
        <f t="shared" si="93"/>
        <v>2.8</v>
      </c>
      <c r="H565" s="143">
        <f t="shared" si="94"/>
        <v>0</v>
      </c>
      <c r="I565" s="143">
        <f>Q327</f>
        <v>0</v>
      </c>
    </row>
    <row r="566" spans="1:9" ht="12.75">
      <c r="A566" s="150" t="s">
        <v>366</v>
      </c>
      <c r="B566" s="149"/>
      <c r="C566" s="147">
        <f>C563</f>
        <v>2</v>
      </c>
      <c r="D566" s="147">
        <v>1.3</v>
      </c>
      <c r="E566" s="148">
        <f t="shared" si="92"/>
        <v>2.6</v>
      </c>
      <c r="F566" s="147">
        <v>2</v>
      </c>
      <c r="G566" s="146">
        <f t="shared" si="93"/>
        <v>4</v>
      </c>
      <c r="H566" s="143">
        <f t="shared" si="94"/>
        <v>0</v>
      </c>
      <c r="I566" s="143">
        <f>Q328</f>
        <v>0</v>
      </c>
    </row>
    <row r="567" spans="1:9" ht="12.75">
      <c r="A567" s="145" t="s">
        <v>365</v>
      </c>
      <c r="B567" s="144"/>
      <c r="I567" s="143">
        <f>Q329</f>
        <v>0</v>
      </c>
    </row>
    <row r="568" spans="1:9" ht="12.75">
      <c r="A568" s="145" t="s">
        <v>364</v>
      </c>
      <c r="B568" s="144"/>
      <c r="I568" s="143">
        <f>Q330</f>
        <v>0</v>
      </c>
    </row>
    <row r="569" spans="1:9" ht="12.75">
      <c r="A569" s="145" t="s">
        <v>363</v>
      </c>
      <c r="B569" s="144"/>
      <c r="I569" s="143">
        <f>Q331</f>
        <v>0</v>
      </c>
    </row>
    <row r="679" ht="12.75"/>
    <row r="680" ht="12.75"/>
    <row r="681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</sheetData>
  <sheetProtection/>
  <mergeCells count="40">
    <mergeCell ref="C501:D501"/>
    <mergeCell ref="C499:D499"/>
    <mergeCell ref="B3:N3"/>
    <mergeCell ref="A556:B556"/>
    <mergeCell ref="C559:C560"/>
    <mergeCell ref="D559:D560"/>
    <mergeCell ref="E559:E560"/>
    <mergeCell ref="N546:N547"/>
    <mergeCell ref="L546:L547"/>
    <mergeCell ref="I559:I560"/>
    <mergeCell ref="A1:O1"/>
    <mergeCell ref="A549:B549"/>
    <mergeCell ref="A550:B550"/>
    <mergeCell ref="A2:G2"/>
    <mergeCell ref="H2:L2"/>
    <mergeCell ref="I546:J546"/>
    <mergeCell ref="H546:H547"/>
    <mergeCell ref="C500:D500"/>
    <mergeCell ref="C542:D542"/>
    <mergeCell ref="A546:B547"/>
    <mergeCell ref="F559:F560"/>
    <mergeCell ref="G559:G560"/>
    <mergeCell ref="H559:H560"/>
    <mergeCell ref="K545:O545"/>
    <mergeCell ref="A555:B555"/>
    <mergeCell ref="A548:B548"/>
    <mergeCell ref="A551:B551"/>
    <mergeCell ref="O546:O547"/>
    <mergeCell ref="K546:K547"/>
    <mergeCell ref="M546:M547"/>
    <mergeCell ref="N2:O2"/>
    <mergeCell ref="A557:B557"/>
    <mergeCell ref="C546:D546"/>
    <mergeCell ref="E546:F546"/>
    <mergeCell ref="A552:B552"/>
    <mergeCell ref="A553:B553"/>
    <mergeCell ref="A554:B554"/>
    <mergeCell ref="G546:G547"/>
    <mergeCell ref="C502:D502"/>
    <mergeCell ref="C498:D498"/>
  </mergeCells>
  <conditionalFormatting sqref="M548:O557 M499:M541 E541:E542 F541:H541 J541 I541:I542 E499:J540">
    <cfRule type="cellIs" priority="1" dxfId="3" operator="equal" stopIfTrue="1">
      <formula>0</formula>
    </cfRule>
  </conditionalFormatting>
  <hyperlinks>
    <hyperlink ref="A57" location="Energía!A1" display="Energía"/>
    <hyperlink ref="A108" location="Crudo!A1" display="Crudo"/>
    <hyperlink ref="A112" location="Gas!A1" display="Gas"/>
    <hyperlink ref="A117" location="Acpm!A1" display="Acpm"/>
    <hyperlink ref="A180" location="Energía!A1" display="Energía"/>
    <hyperlink ref="A231" location="Energía!A1" display="Energía"/>
    <hyperlink ref="A235" location="Energía!A1" display="Energía"/>
    <hyperlink ref="A240" location="Energía!A1" display="Energía"/>
    <hyperlink ref="A303" location="Energía!A1" display="Energía"/>
    <hyperlink ref="A354" location="Energía!A1" display="Energía"/>
    <hyperlink ref="A358" location="Energía!A1" display="Energía"/>
    <hyperlink ref="A363" location="Energía!A1" display="Energía"/>
    <hyperlink ref="A426" location="Energía!A1" display="Energía"/>
    <hyperlink ref="A477" location="Energía!A1" display="Energía"/>
    <hyperlink ref="A481" location="Energía!A1" display="Energía"/>
    <hyperlink ref="A486" location="Energía!A1" display="Energía"/>
  </hyperlinks>
  <printOptions horizontalCentered="1" verticalCentered="1"/>
  <pageMargins left="0.7874015748031497" right="0.7874015748031497" top="0.5905511811023623" bottom="0.7874015748031497" header="0" footer="0"/>
  <pageSetup fitToHeight="4" fitToWidth="1" horizontalDpi="300" verticalDpi="300" orientation="landscape" scale="64" r:id="rId3"/>
  <headerFooter alignWithMargins="0">
    <oddFooter>&amp;CPágina &amp;P&amp;R&amp;F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49"/>
  <sheetViews>
    <sheetView showGridLines="0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6" sqref="I6:N6"/>
    </sheetView>
  </sheetViews>
  <sheetFormatPr defaultColWidth="11.19921875" defaultRowHeight="14.25"/>
  <cols>
    <col min="1" max="1" width="4.69921875" style="1" customWidth="1"/>
    <col min="2" max="2" width="23.69921875" style="1" customWidth="1"/>
    <col min="3" max="8" width="4.69921875" style="3" customWidth="1"/>
    <col min="9" max="87" width="4.69921875" style="1" customWidth="1"/>
    <col min="88" max="16384" width="11.19921875" style="1" customWidth="1"/>
  </cols>
  <sheetData>
    <row r="1" spans="1:2" ht="21.75" customHeight="1" thickBot="1">
      <c r="A1" s="424" t="s">
        <v>0</v>
      </c>
      <c r="B1" s="425"/>
    </row>
    <row r="2" spans="1:5" ht="21.75" customHeight="1" thickBot="1">
      <c r="A2" s="426" t="str">
        <f>'Datos Generales'!A2</f>
        <v>Nombre Empresa</v>
      </c>
      <c r="B2" s="427"/>
      <c r="C2" s="428">
        <f>'Datos Generales'!C2</f>
        <v>40939</v>
      </c>
      <c r="D2" s="428"/>
      <c r="E2" s="429"/>
    </row>
    <row r="3" spans="1:14" ht="15.75" customHeight="1" thickBot="1">
      <c r="A3" s="379" t="s">
        <v>54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1"/>
    </row>
    <row r="4" spans="1:86" ht="29.25" customHeight="1">
      <c r="A4" s="345" t="s">
        <v>2</v>
      </c>
      <c r="B4" s="345" t="s">
        <v>3</v>
      </c>
      <c r="C4" s="411" t="s">
        <v>55</v>
      </c>
      <c r="D4" s="412"/>
      <c r="E4" s="412"/>
      <c r="F4" s="412"/>
      <c r="G4" s="412"/>
      <c r="H4" s="413"/>
      <c r="I4" s="411" t="s">
        <v>56</v>
      </c>
      <c r="J4" s="412"/>
      <c r="K4" s="412"/>
      <c r="L4" s="412"/>
      <c r="M4" s="412"/>
      <c r="N4" s="413"/>
      <c r="O4" s="411" t="s">
        <v>57</v>
      </c>
      <c r="P4" s="412"/>
      <c r="Q4" s="412"/>
      <c r="R4" s="412"/>
      <c r="S4" s="412"/>
      <c r="T4" s="413"/>
      <c r="U4" s="411" t="s">
        <v>58</v>
      </c>
      <c r="V4" s="412"/>
      <c r="W4" s="412"/>
      <c r="X4" s="412"/>
      <c r="Y4" s="412"/>
      <c r="Z4" s="413"/>
      <c r="AA4" s="411" t="s">
        <v>59</v>
      </c>
      <c r="AB4" s="412"/>
      <c r="AC4" s="412"/>
      <c r="AD4" s="412"/>
      <c r="AE4" s="412"/>
      <c r="AF4" s="413"/>
      <c r="AG4" s="411" t="s">
        <v>60</v>
      </c>
      <c r="AH4" s="412"/>
      <c r="AI4" s="412"/>
      <c r="AJ4" s="412"/>
      <c r="AK4" s="412"/>
      <c r="AL4" s="413"/>
      <c r="AM4" s="411" t="s">
        <v>61</v>
      </c>
      <c r="AN4" s="412"/>
      <c r="AO4" s="412"/>
      <c r="AP4" s="412"/>
      <c r="AQ4" s="412"/>
      <c r="AR4" s="413"/>
      <c r="AS4" s="411" t="s">
        <v>62</v>
      </c>
      <c r="AT4" s="412"/>
      <c r="AU4" s="412"/>
      <c r="AV4" s="412"/>
      <c r="AW4" s="412"/>
      <c r="AX4" s="413"/>
      <c r="AY4" s="411" t="s">
        <v>63</v>
      </c>
      <c r="AZ4" s="412"/>
      <c r="BA4" s="412"/>
      <c r="BB4" s="412"/>
      <c r="BC4" s="412"/>
      <c r="BD4" s="413"/>
      <c r="BE4" s="411" t="s">
        <v>64</v>
      </c>
      <c r="BF4" s="412"/>
      <c r="BG4" s="412"/>
      <c r="BH4" s="412"/>
      <c r="BI4" s="412"/>
      <c r="BJ4" s="413"/>
      <c r="BK4" s="411" t="s">
        <v>65</v>
      </c>
      <c r="BL4" s="412"/>
      <c r="BM4" s="412"/>
      <c r="BN4" s="412"/>
      <c r="BO4" s="412"/>
      <c r="BP4" s="413"/>
      <c r="BQ4" s="411" t="s">
        <v>66</v>
      </c>
      <c r="BR4" s="412"/>
      <c r="BS4" s="412"/>
      <c r="BT4" s="412"/>
      <c r="BU4" s="412"/>
      <c r="BV4" s="413"/>
      <c r="BW4" s="411" t="s">
        <v>67</v>
      </c>
      <c r="BX4" s="412"/>
      <c r="BY4" s="412"/>
      <c r="BZ4" s="412"/>
      <c r="CA4" s="412"/>
      <c r="CB4" s="413"/>
      <c r="CC4" s="411" t="s">
        <v>68</v>
      </c>
      <c r="CD4" s="412"/>
      <c r="CE4" s="412"/>
      <c r="CF4" s="412"/>
      <c r="CG4" s="412"/>
      <c r="CH4" s="413"/>
    </row>
    <row r="5" spans="1:86" ht="14.25" customHeight="1" thickBot="1">
      <c r="A5" s="345"/>
      <c r="B5" s="345"/>
      <c r="C5" s="414"/>
      <c r="D5" s="415"/>
      <c r="E5" s="415"/>
      <c r="F5" s="415"/>
      <c r="G5" s="415"/>
      <c r="H5" s="416"/>
      <c r="I5" s="414"/>
      <c r="J5" s="415"/>
      <c r="K5" s="415"/>
      <c r="L5" s="415"/>
      <c r="M5" s="415"/>
      <c r="N5" s="416"/>
      <c r="O5" s="414"/>
      <c r="P5" s="415"/>
      <c r="Q5" s="415"/>
      <c r="R5" s="415"/>
      <c r="S5" s="415"/>
      <c r="T5" s="416"/>
      <c r="U5" s="414"/>
      <c r="V5" s="415"/>
      <c r="W5" s="415"/>
      <c r="X5" s="415"/>
      <c r="Y5" s="415"/>
      <c r="Z5" s="416"/>
      <c r="AA5" s="414"/>
      <c r="AB5" s="415"/>
      <c r="AC5" s="415"/>
      <c r="AD5" s="415"/>
      <c r="AE5" s="415"/>
      <c r="AF5" s="416"/>
      <c r="AG5" s="414"/>
      <c r="AH5" s="415"/>
      <c r="AI5" s="415"/>
      <c r="AJ5" s="415"/>
      <c r="AK5" s="415"/>
      <c r="AL5" s="416"/>
      <c r="AM5" s="414"/>
      <c r="AN5" s="415"/>
      <c r="AO5" s="415"/>
      <c r="AP5" s="415"/>
      <c r="AQ5" s="415"/>
      <c r="AR5" s="416"/>
      <c r="AS5" s="414"/>
      <c r="AT5" s="415"/>
      <c r="AU5" s="415"/>
      <c r="AV5" s="415"/>
      <c r="AW5" s="415"/>
      <c r="AX5" s="416"/>
      <c r="AY5" s="414"/>
      <c r="AZ5" s="415"/>
      <c r="BA5" s="415"/>
      <c r="BB5" s="415"/>
      <c r="BC5" s="415"/>
      <c r="BD5" s="416"/>
      <c r="BE5" s="414"/>
      <c r="BF5" s="415"/>
      <c r="BG5" s="415"/>
      <c r="BH5" s="415"/>
      <c r="BI5" s="415"/>
      <c r="BJ5" s="416"/>
      <c r="BK5" s="414"/>
      <c r="BL5" s="415"/>
      <c r="BM5" s="415"/>
      <c r="BN5" s="415"/>
      <c r="BO5" s="415"/>
      <c r="BP5" s="416"/>
      <c r="BQ5" s="414"/>
      <c r="BR5" s="415"/>
      <c r="BS5" s="415"/>
      <c r="BT5" s="415"/>
      <c r="BU5" s="415"/>
      <c r="BV5" s="416"/>
      <c r="BW5" s="414"/>
      <c r="BX5" s="415"/>
      <c r="BY5" s="415"/>
      <c r="BZ5" s="415"/>
      <c r="CA5" s="415"/>
      <c r="CB5" s="416"/>
      <c r="CC5" s="414"/>
      <c r="CD5" s="415"/>
      <c r="CE5" s="415"/>
      <c r="CF5" s="415"/>
      <c r="CG5" s="415"/>
      <c r="CH5" s="416"/>
    </row>
    <row r="6" spans="1:86" ht="25.5" customHeight="1" thickBot="1">
      <c r="A6" s="47">
        <v>1</v>
      </c>
      <c r="B6" s="48" t="s">
        <v>69</v>
      </c>
      <c r="C6" s="417"/>
      <c r="D6" s="418"/>
      <c r="E6" s="418"/>
      <c r="F6" s="418"/>
      <c r="G6" s="418"/>
      <c r="H6" s="419"/>
      <c r="I6" s="417"/>
      <c r="J6" s="418"/>
      <c r="K6" s="418"/>
      <c r="L6" s="418"/>
      <c r="M6" s="418"/>
      <c r="N6" s="419"/>
      <c r="O6" s="417"/>
      <c r="P6" s="418"/>
      <c r="Q6" s="418"/>
      <c r="R6" s="418"/>
      <c r="S6" s="418"/>
      <c r="T6" s="419"/>
      <c r="U6" s="417"/>
      <c r="V6" s="418"/>
      <c r="W6" s="418"/>
      <c r="X6" s="418"/>
      <c r="Y6" s="418"/>
      <c r="Z6" s="419"/>
      <c r="AA6" s="417"/>
      <c r="AB6" s="418"/>
      <c r="AC6" s="418"/>
      <c r="AD6" s="418"/>
      <c r="AE6" s="418"/>
      <c r="AF6" s="419"/>
      <c r="AG6" s="417"/>
      <c r="AH6" s="418"/>
      <c r="AI6" s="418"/>
      <c r="AJ6" s="418"/>
      <c r="AK6" s="418"/>
      <c r="AL6" s="419"/>
      <c r="AM6" s="417"/>
      <c r="AN6" s="418"/>
      <c r="AO6" s="418"/>
      <c r="AP6" s="418"/>
      <c r="AQ6" s="418"/>
      <c r="AR6" s="419"/>
      <c r="AS6" s="417"/>
      <c r="AT6" s="418"/>
      <c r="AU6" s="418"/>
      <c r="AV6" s="418"/>
      <c r="AW6" s="418"/>
      <c r="AX6" s="419"/>
      <c r="AY6" s="417"/>
      <c r="AZ6" s="418"/>
      <c r="BA6" s="418"/>
      <c r="BB6" s="418"/>
      <c r="BC6" s="418"/>
      <c r="BD6" s="419"/>
      <c r="BE6" s="417"/>
      <c r="BF6" s="418"/>
      <c r="BG6" s="418"/>
      <c r="BH6" s="418"/>
      <c r="BI6" s="418"/>
      <c r="BJ6" s="419"/>
      <c r="BK6" s="417"/>
      <c r="BL6" s="418"/>
      <c r="BM6" s="418"/>
      <c r="BN6" s="418"/>
      <c r="BO6" s="418"/>
      <c r="BP6" s="419"/>
      <c r="BQ6" s="417"/>
      <c r="BR6" s="418"/>
      <c r="BS6" s="418"/>
      <c r="BT6" s="418"/>
      <c r="BU6" s="418"/>
      <c r="BV6" s="419"/>
      <c r="BW6" s="417"/>
      <c r="BX6" s="418"/>
      <c r="BY6" s="418"/>
      <c r="BZ6" s="418"/>
      <c r="CA6" s="418"/>
      <c r="CB6" s="419"/>
      <c r="CC6" s="417"/>
      <c r="CD6" s="418"/>
      <c r="CE6" s="418"/>
      <c r="CF6" s="418"/>
      <c r="CG6" s="418"/>
      <c r="CH6" s="419"/>
    </row>
    <row r="7" spans="1:86" ht="13.5" customHeight="1" thickBot="1">
      <c r="A7" s="422">
        <v>2</v>
      </c>
      <c r="B7" s="423" t="s">
        <v>70</v>
      </c>
      <c r="C7" s="401" t="s">
        <v>71</v>
      </c>
      <c r="D7" s="402"/>
      <c r="E7" s="402"/>
      <c r="F7" s="402" t="s">
        <v>72</v>
      </c>
      <c r="G7" s="402"/>
      <c r="H7" s="403"/>
      <c r="I7" s="401" t="s">
        <v>71</v>
      </c>
      <c r="J7" s="402"/>
      <c r="K7" s="402"/>
      <c r="L7" s="402" t="s">
        <v>72</v>
      </c>
      <c r="M7" s="402"/>
      <c r="N7" s="403"/>
      <c r="O7" s="401" t="s">
        <v>71</v>
      </c>
      <c r="P7" s="402"/>
      <c r="Q7" s="402"/>
      <c r="R7" s="402" t="s">
        <v>72</v>
      </c>
      <c r="S7" s="402"/>
      <c r="T7" s="403"/>
      <c r="U7" s="401" t="s">
        <v>71</v>
      </c>
      <c r="V7" s="402"/>
      <c r="W7" s="402"/>
      <c r="X7" s="402" t="s">
        <v>72</v>
      </c>
      <c r="Y7" s="402"/>
      <c r="Z7" s="403"/>
      <c r="AA7" s="401" t="s">
        <v>71</v>
      </c>
      <c r="AB7" s="402"/>
      <c r="AC7" s="402"/>
      <c r="AD7" s="402" t="s">
        <v>72</v>
      </c>
      <c r="AE7" s="402"/>
      <c r="AF7" s="403"/>
      <c r="AG7" s="401" t="s">
        <v>71</v>
      </c>
      <c r="AH7" s="402"/>
      <c r="AI7" s="402"/>
      <c r="AJ7" s="402" t="s">
        <v>72</v>
      </c>
      <c r="AK7" s="402"/>
      <c r="AL7" s="403"/>
      <c r="AM7" s="401" t="s">
        <v>71</v>
      </c>
      <c r="AN7" s="402"/>
      <c r="AO7" s="402"/>
      <c r="AP7" s="402" t="s">
        <v>72</v>
      </c>
      <c r="AQ7" s="402"/>
      <c r="AR7" s="403"/>
      <c r="AS7" s="401" t="s">
        <v>71</v>
      </c>
      <c r="AT7" s="402"/>
      <c r="AU7" s="402"/>
      <c r="AV7" s="402" t="s">
        <v>72</v>
      </c>
      <c r="AW7" s="402"/>
      <c r="AX7" s="403"/>
      <c r="AY7" s="401" t="s">
        <v>71</v>
      </c>
      <c r="AZ7" s="402"/>
      <c r="BA7" s="402"/>
      <c r="BB7" s="402" t="s">
        <v>72</v>
      </c>
      <c r="BC7" s="402"/>
      <c r="BD7" s="403"/>
      <c r="BE7" s="401" t="s">
        <v>71</v>
      </c>
      <c r="BF7" s="402"/>
      <c r="BG7" s="402"/>
      <c r="BH7" s="402" t="s">
        <v>72</v>
      </c>
      <c r="BI7" s="402"/>
      <c r="BJ7" s="403"/>
      <c r="BK7" s="401" t="s">
        <v>71</v>
      </c>
      <c r="BL7" s="402"/>
      <c r="BM7" s="402"/>
      <c r="BN7" s="402" t="s">
        <v>72</v>
      </c>
      <c r="BO7" s="402"/>
      <c r="BP7" s="403"/>
      <c r="BQ7" s="401" t="s">
        <v>71</v>
      </c>
      <c r="BR7" s="402"/>
      <c r="BS7" s="402"/>
      <c r="BT7" s="402" t="s">
        <v>72</v>
      </c>
      <c r="BU7" s="402"/>
      <c r="BV7" s="403"/>
      <c r="BW7" s="401" t="s">
        <v>71</v>
      </c>
      <c r="BX7" s="402"/>
      <c r="BY7" s="402"/>
      <c r="BZ7" s="402" t="s">
        <v>72</v>
      </c>
      <c r="CA7" s="402"/>
      <c r="CB7" s="403"/>
      <c r="CC7" s="401" t="s">
        <v>71</v>
      </c>
      <c r="CD7" s="402"/>
      <c r="CE7" s="402"/>
      <c r="CF7" s="402" t="s">
        <v>72</v>
      </c>
      <c r="CG7" s="402"/>
      <c r="CH7" s="403"/>
    </row>
    <row r="8" spans="1:86" ht="13.5" customHeight="1" thickBot="1">
      <c r="A8" s="422"/>
      <c r="B8" s="423"/>
      <c r="C8" s="382"/>
      <c r="D8" s="383"/>
      <c r="E8" s="383"/>
      <c r="F8" s="383"/>
      <c r="G8" s="383"/>
      <c r="H8" s="384"/>
      <c r="I8" s="382"/>
      <c r="J8" s="383"/>
      <c r="K8" s="383"/>
      <c r="L8" s="383"/>
      <c r="M8" s="383"/>
      <c r="N8" s="384"/>
      <c r="O8" s="382"/>
      <c r="P8" s="383"/>
      <c r="Q8" s="383"/>
      <c r="R8" s="383"/>
      <c r="S8" s="383"/>
      <c r="T8" s="384"/>
      <c r="U8" s="382"/>
      <c r="V8" s="383"/>
      <c r="W8" s="383"/>
      <c r="X8" s="383"/>
      <c r="Y8" s="383"/>
      <c r="Z8" s="384"/>
      <c r="AA8" s="382"/>
      <c r="AB8" s="383"/>
      <c r="AC8" s="383"/>
      <c r="AD8" s="383"/>
      <c r="AE8" s="383"/>
      <c r="AF8" s="384"/>
      <c r="AG8" s="382"/>
      <c r="AH8" s="383"/>
      <c r="AI8" s="383"/>
      <c r="AJ8" s="383"/>
      <c r="AK8" s="383"/>
      <c r="AL8" s="384"/>
      <c r="AM8" s="382"/>
      <c r="AN8" s="383"/>
      <c r="AO8" s="383"/>
      <c r="AP8" s="383"/>
      <c r="AQ8" s="383"/>
      <c r="AR8" s="384"/>
      <c r="AS8" s="382"/>
      <c r="AT8" s="383"/>
      <c r="AU8" s="383"/>
      <c r="AV8" s="383"/>
      <c r="AW8" s="383"/>
      <c r="AX8" s="384"/>
      <c r="AY8" s="382"/>
      <c r="AZ8" s="383"/>
      <c r="BA8" s="383"/>
      <c r="BB8" s="383"/>
      <c r="BC8" s="383"/>
      <c r="BD8" s="384"/>
      <c r="BE8" s="382"/>
      <c r="BF8" s="383"/>
      <c r="BG8" s="383"/>
      <c r="BH8" s="383"/>
      <c r="BI8" s="383"/>
      <c r="BJ8" s="384"/>
      <c r="BK8" s="382"/>
      <c r="BL8" s="383"/>
      <c r="BM8" s="383"/>
      <c r="BN8" s="383"/>
      <c r="BO8" s="383"/>
      <c r="BP8" s="384"/>
      <c r="BQ8" s="382"/>
      <c r="BR8" s="383"/>
      <c r="BS8" s="383"/>
      <c r="BT8" s="383"/>
      <c r="BU8" s="383"/>
      <c r="BV8" s="384"/>
      <c r="BW8" s="382"/>
      <c r="BX8" s="383"/>
      <c r="BY8" s="383"/>
      <c r="BZ8" s="383"/>
      <c r="CA8" s="383"/>
      <c r="CB8" s="384"/>
      <c r="CC8" s="382"/>
      <c r="CD8" s="383"/>
      <c r="CE8" s="383"/>
      <c r="CF8" s="383"/>
      <c r="CG8" s="383"/>
      <c r="CH8" s="384"/>
    </row>
    <row r="9" spans="1:86" ht="13.5" customHeight="1" thickBot="1">
      <c r="A9" s="422"/>
      <c r="B9" s="423"/>
      <c r="C9" s="398" t="s">
        <v>73</v>
      </c>
      <c r="D9" s="399"/>
      <c r="E9" s="399"/>
      <c r="F9" s="399" t="s">
        <v>74</v>
      </c>
      <c r="G9" s="399"/>
      <c r="H9" s="400"/>
      <c r="I9" s="398" t="s">
        <v>73</v>
      </c>
      <c r="J9" s="399"/>
      <c r="K9" s="399"/>
      <c r="L9" s="399" t="s">
        <v>74</v>
      </c>
      <c r="M9" s="399"/>
      <c r="N9" s="400"/>
      <c r="O9" s="398" t="s">
        <v>73</v>
      </c>
      <c r="P9" s="399"/>
      <c r="Q9" s="399"/>
      <c r="R9" s="399" t="s">
        <v>74</v>
      </c>
      <c r="S9" s="399"/>
      <c r="T9" s="400"/>
      <c r="U9" s="398" t="s">
        <v>73</v>
      </c>
      <c r="V9" s="399"/>
      <c r="W9" s="399"/>
      <c r="X9" s="399" t="s">
        <v>74</v>
      </c>
      <c r="Y9" s="399"/>
      <c r="Z9" s="400"/>
      <c r="AA9" s="398" t="s">
        <v>73</v>
      </c>
      <c r="AB9" s="399"/>
      <c r="AC9" s="399"/>
      <c r="AD9" s="399" t="s">
        <v>74</v>
      </c>
      <c r="AE9" s="399"/>
      <c r="AF9" s="400"/>
      <c r="AG9" s="398" t="s">
        <v>73</v>
      </c>
      <c r="AH9" s="399"/>
      <c r="AI9" s="399"/>
      <c r="AJ9" s="399" t="s">
        <v>74</v>
      </c>
      <c r="AK9" s="399"/>
      <c r="AL9" s="400"/>
      <c r="AM9" s="398" t="s">
        <v>73</v>
      </c>
      <c r="AN9" s="399"/>
      <c r="AO9" s="399"/>
      <c r="AP9" s="399" t="s">
        <v>74</v>
      </c>
      <c r="AQ9" s="399"/>
      <c r="AR9" s="400"/>
      <c r="AS9" s="398" t="s">
        <v>73</v>
      </c>
      <c r="AT9" s="399"/>
      <c r="AU9" s="399"/>
      <c r="AV9" s="399" t="s">
        <v>74</v>
      </c>
      <c r="AW9" s="399"/>
      <c r="AX9" s="400"/>
      <c r="AY9" s="398" t="s">
        <v>73</v>
      </c>
      <c r="AZ9" s="399"/>
      <c r="BA9" s="399"/>
      <c r="BB9" s="399" t="s">
        <v>74</v>
      </c>
      <c r="BC9" s="399"/>
      <c r="BD9" s="400"/>
      <c r="BE9" s="398" t="s">
        <v>73</v>
      </c>
      <c r="BF9" s="399"/>
      <c r="BG9" s="399"/>
      <c r="BH9" s="399" t="s">
        <v>74</v>
      </c>
      <c r="BI9" s="399"/>
      <c r="BJ9" s="400"/>
      <c r="BK9" s="398" t="s">
        <v>73</v>
      </c>
      <c r="BL9" s="399"/>
      <c r="BM9" s="399"/>
      <c r="BN9" s="399" t="s">
        <v>74</v>
      </c>
      <c r="BO9" s="399"/>
      <c r="BP9" s="400"/>
      <c r="BQ9" s="398" t="s">
        <v>73</v>
      </c>
      <c r="BR9" s="399"/>
      <c r="BS9" s="399"/>
      <c r="BT9" s="399" t="s">
        <v>74</v>
      </c>
      <c r="BU9" s="399"/>
      <c r="BV9" s="400"/>
      <c r="BW9" s="398" t="s">
        <v>73</v>
      </c>
      <c r="BX9" s="399"/>
      <c r="BY9" s="399"/>
      <c r="BZ9" s="399" t="s">
        <v>74</v>
      </c>
      <c r="CA9" s="399"/>
      <c r="CB9" s="400"/>
      <c r="CC9" s="398" t="s">
        <v>73</v>
      </c>
      <c r="CD9" s="399"/>
      <c r="CE9" s="399"/>
      <c r="CF9" s="399" t="s">
        <v>74</v>
      </c>
      <c r="CG9" s="399"/>
      <c r="CH9" s="400"/>
    </row>
    <row r="10" spans="1:86" ht="13.5" customHeight="1" thickBot="1">
      <c r="A10" s="422">
        <v>3</v>
      </c>
      <c r="B10" s="423"/>
      <c r="C10" s="382"/>
      <c r="D10" s="383"/>
      <c r="E10" s="383"/>
      <c r="F10" s="383"/>
      <c r="G10" s="383"/>
      <c r="H10" s="384"/>
      <c r="I10" s="382"/>
      <c r="J10" s="383"/>
      <c r="K10" s="383"/>
      <c r="L10" s="383"/>
      <c r="M10" s="383"/>
      <c r="N10" s="384"/>
      <c r="O10" s="382"/>
      <c r="P10" s="383"/>
      <c r="Q10" s="383"/>
      <c r="R10" s="383"/>
      <c r="S10" s="383"/>
      <c r="T10" s="384"/>
      <c r="U10" s="382"/>
      <c r="V10" s="383"/>
      <c r="W10" s="383"/>
      <c r="X10" s="383"/>
      <c r="Y10" s="383"/>
      <c r="Z10" s="384"/>
      <c r="AA10" s="382"/>
      <c r="AB10" s="383"/>
      <c r="AC10" s="383"/>
      <c r="AD10" s="383"/>
      <c r="AE10" s="383"/>
      <c r="AF10" s="384"/>
      <c r="AG10" s="382"/>
      <c r="AH10" s="383"/>
      <c r="AI10" s="383"/>
      <c r="AJ10" s="383"/>
      <c r="AK10" s="383"/>
      <c r="AL10" s="384"/>
      <c r="AM10" s="382"/>
      <c r="AN10" s="383"/>
      <c r="AO10" s="383"/>
      <c r="AP10" s="383"/>
      <c r="AQ10" s="383"/>
      <c r="AR10" s="384"/>
      <c r="AS10" s="382"/>
      <c r="AT10" s="383"/>
      <c r="AU10" s="383"/>
      <c r="AV10" s="383"/>
      <c r="AW10" s="383"/>
      <c r="AX10" s="384"/>
      <c r="AY10" s="382"/>
      <c r="AZ10" s="383"/>
      <c r="BA10" s="383"/>
      <c r="BB10" s="383"/>
      <c r="BC10" s="383"/>
      <c r="BD10" s="384"/>
      <c r="BE10" s="382"/>
      <c r="BF10" s="383"/>
      <c r="BG10" s="383"/>
      <c r="BH10" s="383"/>
      <c r="BI10" s="383"/>
      <c r="BJ10" s="384"/>
      <c r="BK10" s="382"/>
      <c r="BL10" s="383"/>
      <c r="BM10" s="383"/>
      <c r="BN10" s="383"/>
      <c r="BO10" s="383"/>
      <c r="BP10" s="384"/>
      <c r="BQ10" s="382"/>
      <c r="BR10" s="383"/>
      <c r="BS10" s="383"/>
      <c r="BT10" s="383"/>
      <c r="BU10" s="383"/>
      <c r="BV10" s="384"/>
      <c r="BW10" s="382"/>
      <c r="BX10" s="383"/>
      <c r="BY10" s="383"/>
      <c r="BZ10" s="383"/>
      <c r="CA10" s="383"/>
      <c r="CB10" s="384"/>
      <c r="CC10" s="382"/>
      <c r="CD10" s="383"/>
      <c r="CE10" s="383"/>
      <c r="CF10" s="383"/>
      <c r="CG10" s="383"/>
      <c r="CH10" s="384"/>
    </row>
    <row r="11" spans="1:86" ht="13.5" customHeight="1" thickBot="1">
      <c r="A11" s="422"/>
      <c r="B11" s="423"/>
      <c r="C11" s="392" t="s">
        <v>75</v>
      </c>
      <c r="D11" s="393"/>
      <c r="E11" s="393"/>
      <c r="F11" s="409" t="s">
        <v>76</v>
      </c>
      <c r="G11" s="409"/>
      <c r="H11" s="410"/>
      <c r="I11" s="392" t="s">
        <v>75</v>
      </c>
      <c r="J11" s="393"/>
      <c r="K11" s="393"/>
      <c r="L11" s="409" t="s">
        <v>76</v>
      </c>
      <c r="M11" s="409"/>
      <c r="N11" s="410"/>
      <c r="O11" s="392" t="s">
        <v>75</v>
      </c>
      <c r="P11" s="393"/>
      <c r="Q11" s="393"/>
      <c r="R11" s="409" t="s">
        <v>76</v>
      </c>
      <c r="S11" s="409"/>
      <c r="T11" s="410"/>
      <c r="U11" s="392" t="s">
        <v>75</v>
      </c>
      <c r="V11" s="393"/>
      <c r="W11" s="393"/>
      <c r="X11" s="409" t="s">
        <v>76</v>
      </c>
      <c r="Y11" s="409"/>
      <c r="Z11" s="410"/>
      <c r="AA11" s="392" t="s">
        <v>75</v>
      </c>
      <c r="AB11" s="393"/>
      <c r="AC11" s="393"/>
      <c r="AD11" s="409" t="s">
        <v>76</v>
      </c>
      <c r="AE11" s="409"/>
      <c r="AF11" s="410"/>
      <c r="AG11" s="392" t="s">
        <v>75</v>
      </c>
      <c r="AH11" s="393"/>
      <c r="AI11" s="393"/>
      <c r="AJ11" s="409" t="s">
        <v>76</v>
      </c>
      <c r="AK11" s="409"/>
      <c r="AL11" s="410"/>
      <c r="AM11" s="392" t="s">
        <v>75</v>
      </c>
      <c r="AN11" s="393"/>
      <c r="AO11" s="393"/>
      <c r="AP11" s="409" t="s">
        <v>76</v>
      </c>
      <c r="AQ11" s="409"/>
      <c r="AR11" s="410"/>
      <c r="AS11" s="392" t="s">
        <v>75</v>
      </c>
      <c r="AT11" s="393"/>
      <c r="AU11" s="393"/>
      <c r="AV11" s="409" t="s">
        <v>76</v>
      </c>
      <c r="AW11" s="409"/>
      <c r="AX11" s="410"/>
      <c r="AY11" s="392" t="s">
        <v>75</v>
      </c>
      <c r="AZ11" s="393"/>
      <c r="BA11" s="393"/>
      <c r="BB11" s="409" t="s">
        <v>76</v>
      </c>
      <c r="BC11" s="409"/>
      <c r="BD11" s="410"/>
      <c r="BE11" s="392" t="s">
        <v>75</v>
      </c>
      <c r="BF11" s="393"/>
      <c r="BG11" s="393"/>
      <c r="BH11" s="409" t="s">
        <v>76</v>
      </c>
      <c r="BI11" s="409"/>
      <c r="BJ11" s="410"/>
      <c r="BK11" s="392" t="s">
        <v>75</v>
      </c>
      <c r="BL11" s="393"/>
      <c r="BM11" s="393"/>
      <c r="BN11" s="409" t="s">
        <v>76</v>
      </c>
      <c r="BO11" s="409"/>
      <c r="BP11" s="410"/>
      <c r="BQ11" s="392" t="s">
        <v>75</v>
      </c>
      <c r="BR11" s="393"/>
      <c r="BS11" s="393"/>
      <c r="BT11" s="409" t="s">
        <v>76</v>
      </c>
      <c r="BU11" s="409"/>
      <c r="BV11" s="410"/>
      <c r="BW11" s="392" t="s">
        <v>75</v>
      </c>
      <c r="BX11" s="393"/>
      <c r="BY11" s="393"/>
      <c r="BZ11" s="409" t="s">
        <v>76</v>
      </c>
      <c r="CA11" s="409"/>
      <c r="CB11" s="410"/>
      <c r="CC11" s="392" t="s">
        <v>75</v>
      </c>
      <c r="CD11" s="393"/>
      <c r="CE11" s="393"/>
      <c r="CF11" s="409" t="s">
        <v>76</v>
      </c>
      <c r="CG11" s="409"/>
      <c r="CH11" s="410"/>
    </row>
    <row r="12" spans="1:86" ht="13.5" customHeight="1" thickBot="1">
      <c r="A12" s="422"/>
      <c r="B12" s="423"/>
      <c r="C12" s="388"/>
      <c r="D12" s="389"/>
      <c r="E12" s="389"/>
      <c r="F12" s="395"/>
      <c r="G12" s="395"/>
      <c r="H12" s="396"/>
      <c r="I12" s="388"/>
      <c r="J12" s="389"/>
      <c r="K12" s="389"/>
      <c r="L12" s="395"/>
      <c r="M12" s="395"/>
      <c r="N12" s="396"/>
      <c r="O12" s="388"/>
      <c r="P12" s="389"/>
      <c r="Q12" s="389"/>
      <c r="R12" s="395"/>
      <c r="S12" s="395"/>
      <c r="T12" s="396"/>
      <c r="U12" s="388"/>
      <c r="V12" s="389"/>
      <c r="W12" s="389"/>
      <c r="X12" s="395"/>
      <c r="Y12" s="395"/>
      <c r="Z12" s="396"/>
      <c r="AA12" s="388"/>
      <c r="AB12" s="389"/>
      <c r="AC12" s="389"/>
      <c r="AD12" s="395"/>
      <c r="AE12" s="395"/>
      <c r="AF12" s="396"/>
      <c r="AG12" s="388"/>
      <c r="AH12" s="389"/>
      <c r="AI12" s="389"/>
      <c r="AJ12" s="395"/>
      <c r="AK12" s="395"/>
      <c r="AL12" s="396"/>
      <c r="AM12" s="388"/>
      <c r="AN12" s="389"/>
      <c r="AO12" s="389"/>
      <c r="AP12" s="395"/>
      <c r="AQ12" s="395"/>
      <c r="AR12" s="396"/>
      <c r="AS12" s="388"/>
      <c r="AT12" s="389"/>
      <c r="AU12" s="389"/>
      <c r="AV12" s="395"/>
      <c r="AW12" s="395"/>
      <c r="AX12" s="396"/>
      <c r="AY12" s="388"/>
      <c r="AZ12" s="389"/>
      <c r="BA12" s="389"/>
      <c r="BB12" s="395"/>
      <c r="BC12" s="395"/>
      <c r="BD12" s="396"/>
      <c r="BE12" s="388"/>
      <c r="BF12" s="389"/>
      <c r="BG12" s="389"/>
      <c r="BH12" s="395"/>
      <c r="BI12" s="395"/>
      <c r="BJ12" s="396"/>
      <c r="BK12" s="388"/>
      <c r="BL12" s="389"/>
      <c r="BM12" s="389"/>
      <c r="BN12" s="395"/>
      <c r="BO12" s="395"/>
      <c r="BP12" s="396"/>
      <c r="BQ12" s="388"/>
      <c r="BR12" s="389"/>
      <c r="BS12" s="389"/>
      <c r="BT12" s="395"/>
      <c r="BU12" s="395"/>
      <c r="BV12" s="396"/>
      <c r="BW12" s="388"/>
      <c r="BX12" s="389"/>
      <c r="BY12" s="389"/>
      <c r="BZ12" s="395"/>
      <c r="CA12" s="395"/>
      <c r="CB12" s="396"/>
      <c r="CC12" s="388"/>
      <c r="CD12" s="389"/>
      <c r="CE12" s="389"/>
      <c r="CF12" s="395"/>
      <c r="CG12" s="395"/>
      <c r="CH12" s="396"/>
    </row>
    <row r="13" spans="1:86" ht="13.5" customHeight="1" thickBot="1">
      <c r="A13" s="420">
        <v>3</v>
      </c>
      <c r="B13" s="421" t="s">
        <v>77</v>
      </c>
      <c r="C13" s="401" t="s">
        <v>78</v>
      </c>
      <c r="D13" s="402"/>
      <c r="E13" s="402"/>
      <c r="F13" s="402" t="s">
        <v>79</v>
      </c>
      <c r="G13" s="402"/>
      <c r="H13" s="403"/>
      <c r="I13" s="401" t="s">
        <v>78</v>
      </c>
      <c r="J13" s="402"/>
      <c r="K13" s="402"/>
      <c r="L13" s="402" t="s">
        <v>79</v>
      </c>
      <c r="M13" s="402"/>
      <c r="N13" s="403"/>
      <c r="O13" s="401" t="s">
        <v>78</v>
      </c>
      <c r="P13" s="402"/>
      <c r="Q13" s="402"/>
      <c r="R13" s="402" t="s">
        <v>79</v>
      </c>
      <c r="S13" s="402"/>
      <c r="T13" s="403"/>
      <c r="U13" s="401" t="s">
        <v>78</v>
      </c>
      <c r="V13" s="402"/>
      <c r="W13" s="402"/>
      <c r="X13" s="402" t="s">
        <v>79</v>
      </c>
      <c r="Y13" s="402"/>
      <c r="Z13" s="403"/>
      <c r="AA13" s="401" t="s">
        <v>78</v>
      </c>
      <c r="AB13" s="402"/>
      <c r="AC13" s="402"/>
      <c r="AD13" s="402" t="s">
        <v>79</v>
      </c>
      <c r="AE13" s="402"/>
      <c r="AF13" s="403"/>
      <c r="AG13" s="401" t="s">
        <v>78</v>
      </c>
      <c r="AH13" s="402"/>
      <c r="AI13" s="402"/>
      <c r="AJ13" s="402" t="s">
        <v>79</v>
      </c>
      <c r="AK13" s="402"/>
      <c r="AL13" s="403"/>
      <c r="AM13" s="401" t="s">
        <v>78</v>
      </c>
      <c r="AN13" s="402"/>
      <c r="AO13" s="402"/>
      <c r="AP13" s="402" t="s">
        <v>79</v>
      </c>
      <c r="AQ13" s="402"/>
      <c r="AR13" s="403"/>
      <c r="AS13" s="401" t="s">
        <v>78</v>
      </c>
      <c r="AT13" s="402"/>
      <c r="AU13" s="402"/>
      <c r="AV13" s="402" t="s">
        <v>79</v>
      </c>
      <c r="AW13" s="402"/>
      <c r="AX13" s="403"/>
      <c r="AY13" s="401" t="s">
        <v>78</v>
      </c>
      <c r="AZ13" s="402"/>
      <c r="BA13" s="402"/>
      <c r="BB13" s="402" t="s">
        <v>79</v>
      </c>
      <c r="BC13" s="402"/>
      <c r="BD13" s="403"/>
      <c r="BE13" s="401" t="s">
        <v>78</v>
      </c>
      <c r="BF13" s="402"/>
      <c r="BG13" s="402"/>
      <c r="BH13" s="402" t="s">
        <v>79</v>
      </c>
      <c r="BI13" s="402"/>
      <c r="BJ13" s="403"/>
      <c r="BK13" s="401" t="s">
        <v>78</v>
      </c>
      <c r="BL13" s="402"/>
      <c r="BM13" s="402"/>
      <c r="BN13" s="402" t="s">
        <v>79</v>
      </c>
      <c r="BO13" s="402"/>
      <c r="BP13" s="403"/>
      <c r="BQ13" s="401" t="s">
        <v>78</v>
      </c>
      <c r="BR13" s="402"/>
      <c r="BS13" s="402"/>
      <c r="BT13" s="402" t="s">
        <v>79</v>
      </c>
      <c r="BU13" s="402"/>
      <c r="BV13" s="403"/>
      <c r="BW13" s="401" t="s">
        <v>78</v>
      </c>
      <c r="BX13" s="402"/>
      <c r="BY13" s="402"/>
      <c r="BZ13" s="402" t="s">
        <v>79</v>
      </c>
      <c r="CA13" s="402"/>
      <c r="CB13" s="403"/>
      <c r="CC13" s="401" t="s">
        <v>78</v>
      </c>
      <c r="CD13" s="402"/>
      <c r="CE13" s="402"/>
      <c r="CF13" s="402" t="s">
        <v>79</v>
      </c>
      <c r="CG13" s="402"/>
      <c r="CH13" s="403"/>
    </row>
    <row r="14" spans="1:86" ht="13.5" customHeight="1" thickBot="1">
      <c r="A14" s="420"/>
      <c r="B14" s="421"/>
      <c r="C14" s="406"/>
      <c r="D14" s="407"/>
      <c r="E14" s="407"/>
      <c r="F14" s="407"/>
      <c r="G14" s="407"/>
      <c r="H14" s="408"/>
      <c r="I14" s="406"/>
      <c r="J14" s="407"/>
      <c r="K14" s="407"/>
      <c r="L14" s="407"/>
      <c r="M14" s="407"/>
      <c r="N14" s="408"/>
      <c r="O14" s="406"/>
      <c r="P14" s="407"/>
      <c r="Q14" s="407"/>
      <c r="R14" s="407"/>
      <c r="S14" s="407"/>
      <c r="T14" s="408"/>
      <c r="U14" s="406"/>
      <c r="V14" s="407"/>
      <c r="W14" s="407"/>
      <c r="X14" s="407"/>
      <c r="Y14" s="407"/>
      <c r="Z14" s="408"/>
      <c r="AA14" s="406"/>
      <c r="AB14" s="407"/>
      <c r="AC14" s="407"/>
      <c r="AD14" s="407"/>
      <c r="AE14" s="407"/>
      <c r="AF14" s="408"/>
      <c r="AG14" s="406"/>
      <c r="AH14" s="407"/>
      <c r="AI14" s="407"/>
      <c r="AJ14" s="407"/>
      <c r="AK14" s="407"/>
      <c r="AL14" s="408"/>
      <c r="AM14" s="406"/>
      <c r="AN14" s="407"/>
      <c r="AO14" s="407"/>
      <c r="AP14" s="407"/>
      <c r="AQ14" s="407"/>
      <c r="AR14" s="408"/>
      <c r="AS14" s="406"/>
      <c r="AT14" s="407"/>
      <c r="AU14" s="407"/>
      <c r="AV14" s="407"/>
      <c r="AW14" s="407"/>
      <c r="AX14" s="408"/>
      <c r="AY14" s="406"/>
      <c r="AZ14" s="407"/>
      <c r="BA14" s="407"/>
      <c r="BB14" s="407"/>
      <c r="BC14" s="407"/>
      <c r="BD14" s="408"/>
      <c r="BE14" s="406"/>
      <c r="BF14" s="407"/>
      <c r="BG14" s="407"/>
      <c r="BH14" s="407"/>
      <c r="BI14" s="407"/>
      <c r="BJ14" s="408"/>
      <c r="BK14" s="406"/>
      <c r="BL14" s="407"/>
      <c r="BM14" s="407"/>
      <c r="BN14" s="407"/>
      <c r="BO14" s="407"/>
      <c r="BP14" s="408"/>
      <c r="BQ14" s="406"/>
      <c r="BR14" s="407"/>
      <c r="BS14" s="407"/>
      <c r="BT14" s="407"/>
      <c r="BU14" s="407"/>
      <c r="BV14" s="408"/>
      <c r="BW14" s="406"/>
      <c r="BX14" s="407"/>
      <c r="BY14" s="407"/>
      <c r="BZ14" s="407"/>
      <c r="CA14" s="407"/>
      <c r="CB14" s="408"/>
      <c r="CC14" s="406"/>
      <c r="CD14" s="407"/>
      <c r="CE14" s="407"/>
      <c r="CF14" s="407"/>
      <c r="CG14" s="407"/>
      <c r="CH14" s="408"/>
    </row>
    <row r="15" spans="1:86" ht="13.5" customHeight="1" thickBot="1">
      <c r="A15" s="420"/>
      <c r="B15" s="421"/>
      <c r="C15" s="398" t="s">
        <v>80</v>
      </c>
      <c r="D15" s="399"/>
      <c r="E15" s="399"/>
      <c r="F15" s="399" t="s">
        <v>81</v>
      </c>
      <c r="G15" s="399"/>
      <c r="H15" s="400"/>
      <c r="I15" s="398" t="s">
        <v>80</v>
      </c>
      <c r="J15" s="399"/>
      <c r="K15" s="399"/>
      <c r="L15" s="399" t="s">
        <v>81</v>
      </c>
      <c r="M15" s="399"/>
      <c r="N15" s="400"/>
      <c r="O15" s="398" t="s">
        <v>80</v>
      </c>
      <c r="P15" s="399"/>
      <c r="Q15" s="399"/>
      <c r="R15" s="399" t="s">
        <v>81</v>
      </c>
      <c r="S15" s="399"/>
      <c r="T15" s="400"/>
      <c r="U15" s="398" t="s">
        <v>80</v>
      </c>
      <c r="V15" s="399"/>
      <c r="W15" s="399"/>
      <c r="X15" s="399" t="s">
        <v>81</v>
      </c>
      <c r="Y15" s="399"/>
      <c r="Z15" s="400"/>
      <c r="AA15" s="398" t="s">
        <v>80</v>
      </c>
      <c r="AB15" s="399"/>
      <c r="AC15" s="399"/>
      <c r="AD15" s="399" t="s">
        <v>81</v>
      </c>
      <c r="AE15" s="399"/>
      <c r="AF15" s="400"/>
      <c r="AG15" s="398" t="s">
        <v>80</v>
      </c>
      <c r="AH15" s="399"/>
      <c r="AI15" s="399"/>
      <c r="AJ15" s="399" t="s">
        <v>81</v>
      </c>
      <c r="AK15" s="399"/>
      <c r="AL15" s="400"/>
      <c r="AM15" s="398" t="s">
        <v>80</v>
      </c>
      <c r="AN15" s="399"/>
      <c r="AO15" s="399"/>
      <c r="AP15" s="399" t="s">
        <v>81</v>
      </c>
      <c r="AQ15" s="399"/>
      <c r="AR15" s="400"/>
      <c r="AS15" s="398" t="s">
        <v>80</v>
      </c>
      <c r="AT15" s="399"/>
      <c r="AU15" s="399"/>
      <c r="AV15" s="399" t="s">
        <v>81</v>
      </c>
      <c r="AW15" s="399"/>
      <c r="AX15" s="400"/>
      <c r="AY15" s="398" t="s">
        <v>80</v>
      </c>
      <c r="AZ15" s="399"/>
      <c r="BA15" s="399"/>
      <c r="BB15" s="399" t="s">
        <v>81</v>
      </c>
      <c r="BC15" s="399"/>
      <c r="BD15" s="400"/>
      <c r="BE15" s="398" t="s">
        <v>80</v>
      </c>
      <c r="BF15" s="399"/>
      <c r="BG15" s="399"/>
      <c r="BH15" s="399" t="s">
        <v>81</v>
      </c>
      <c r="BI15" s="399"/>
      <c r="BJ15" s="400"/>
      <c r="BK15" s="398" t="s">
        <v>80</v>
      </c>
      <c r="BL15" s="399"/>
      <c r="BM15" s="399"/>
      <c r="BN15" s="399" t="s">
        <v>81</v>
      </c>
      <c r="BO15" s="399"/>
      <c r="BP15" s="400"/>
      <c r="BQ15" s="398" t="s">
        <v>80</v>
      </c>
      <c r="BR15" s="399"/>
      <c r="BS15" s="399"/>
      <c r="BT15" s="399" t="s">
        <v>81</v>
      </c>
      <c r="BU15" s="399"/>
      <c r="BV15" s="400"/>
      <c r="BW15" s="398" t="s">
        <v>80</v>
      </c>
      <c r="BX15" s="399"/>
      <c r="BY15" s="399"/>
      <c r="BZ15" s="399" t="s">
        <v>81</v>
      </c>
      <c r="CA15" s="399"/>
      <c r="CB15" s="400"/>
      <c r="CC15" s="398" t="s">
        <v>80</v>
      </c>
      <c r="CD15" s="399"/>
      <c r="CE15" s="399"/>
      <c r="CF15" s="399" t="s">
        <v>81</v>
      </c>
      <c r="CG15" s="399"/>
      <c r="CH15" s="400"/>
    </row>
    <row r="16" spans="1:86" ht="13.5" customHeight="1" thickBot="1">
      <c r="A16" s="420"/>
      <c r="B16" s="421"/>
      <c r="C16" s="397"/>
      <c r="D16" s="395"/>
      <c r="E16" s="395"/>
      <c r="F16" s="395"/>
      <c r="G16" s="395"/>
      <c r="H16" s="396"/>
      <c r="I16" s="397"/>
      <c r="J16" s="395"/>
      <c r="K16" s="395"/>
      <c r="L16" s="395"/>
      <c r="M16" s="395"/>
      <c r="N16" s="396"/>
      <c r="O16" s="397"/>
      <c r="P16" s="395"/>
      <c r="Q16" s="395"/>
      <c r="R16" s="395"/>
      <c r="S16" s="395"/>
      <c r="T16" s="396"/>
      <c r="U16" s="397"/>
      <c r="V16" s="395"/>
      <c r="W16" s="395"/>
      <c r="X16" s="395"/>
      <c r="Y16" s="395"/>
      <c r="Z16" s="396"/>
      <c r="AA16" s="397"/>
      <c r="AB16" s="395"/>
      <c r="AC16" s="395"/>
      <c r="AD16" s="395"/>
      <c r="AE16" s="395"/>
      <c r="AF16" s="396"/>
      <c r="AG16" s="397"/>
      <c r="AH16" s="395"/>
      <c r="AI16" s="395"/>
      <c r="AJ16" s="395"/>
      <c r="AK16" s="395"/>
      <c r="AL16" s="396"/>
      <c r="AM16" s="397"/>
      <c r="AN16" s="395"/>
      <c r="AO16" s="395"/>
      <c r="AP16" s="395"/>
      <c r="AQ16" s="395"/>
      <c r="AR16" s="396"/>
      <c r="AS16" s="397"/>
      <c r="AT16" s="395"/>
      <c r="AU16" s="395"/>
      <c r="AV16" s="395"/>
      <c r="AW16" s="395"/>
      <c r="AX16" s="396"/>
      <c r="AY16" s="397"/>
      <c r="AZ16" s="395"/>
      <c r="BA16" s="395"/>
      <c r="BB16" s="395"/>
      <c r="BC16" s="395"/>
      <c r="BD16" s="396"/>
      <c r="BE16" s="397"/>
      <c r="BF16" s="395"/>
      <c r="BG16" s="395"/>
      <c r="BH16" s="395"/>
      <c r="BI16" s="395"/>
      <c r="BJ16" s="396"/>
      <c r="BK16" s="397"/>
      <c r="BL16" s="395"/>
      <c r="BM16" s="395"/>
      <c r="BN16" s="395"/>
      <c r="BO16" s="395"/>
      <c r="BP16" s="396"/>
      <c r="BQ16" s="397"/>
      <c r="BR16" s="395"/>
      <c r="BS16" s="395"/>
      <c r="BT16" s="395"/>
      <c r="BU16" s="395"/>
      <c r="BV16" s="396"/>
      <c r="BW16" s="397"/>
      <c r="BX16" s="395"/>
      <c r="BY16" s="395"/>
      <c r="BZ16" s="395"/>
      <c r="CA16" s="395"/>
      <c r="CB16" s="396"/>
      <c r="CC16" s="397"/>
      <c r="CD16" s="395"/>
      <c r="CE16" s="395"/>
      <c r="CF16" s="395"/>
      <c r="CG16" s="395"/>
      <c r="CH16" s="396"/>
    </row>
    <row r="17" spans="1:86" ht="13.5" customHeight="1" thickBot="1">
      <c r="A17" s="422">
        <v>4</v>
      </c>
      <c r="B17" s="423" t="s">
        <v>82</v>
      </c>
      <c r="C17" s="401" t="s">
        <v>74</v>
      </c>
      <c r="D17" s="402"/>
      <c r="E17" s="402" t="s">
        <v>83</v>
      </c>
      <c r="F17" s="402"/>
      <c r="G17" s="402" t="s">
        <v>84</v>
      </c>
      <c r="H17" s="403"/>
      <c r="I17" s="401" t="s">
        <v>74</v>
      </c>
      <c r="J17" s="402"/>
      <c r="K17" s="402" t="s">
        <v>83</v>
      </c>
      <c r="L17" s="402"/>
      <c r="M17" s="402" t="s">
        <v>84</v>
      </c>
      <c r="N17" s="403"/>
      <c r="O17" s="401" t="s">
        <v>74</v>
      </c>
      <c r="P17" s="402"/>
      <c r="Q17" s="402" t="s">
        <v>83</v>
      </c>
      <c r="R17" s="402"/>
      <c r="S17" s="402" t="s">
        <v>84</v>
      </c>
      <c r="T17" s="403"/>
      <c r="U17" s="401" t="s">
        <v>74</v>
      </c>
      <c r="V17" s="402"/>
      <c r="W17" s="402" t="s">
        <v>83</v>
      </c>
      <c r="X17" s="402"/>
      <c r="Y17" s="402" t="s">
        <v>84</v>
      </c>
      <c r="Z17" s="403"/>
      <c r="AA17" s="401" t="s">
        <v>74</v>
      </c>
      <c r="AB17" s="402"/>
      <c r="AC17" s="402" t="s">
        <v>83</v>
      </c>
      <c r="AD17" s="402"/>
      <c r="AE17" s="402" t="s">
        <v>84</v>
      </c>
      <c r="AF17" s="403"/>
      <c r="AG17" s="401" t="s">
        <v>74</v>
      </c>
      <c r="AH17" s="402"/>
      <c r="AI17" s="402" t="s">
        <v>83</v>
      </c>
      <c r="AJ17" s="402"/>
      <c r="AK17" s="402" t="s">
        <v>84</v>
      </c>
      <c r="AL17" s="403"/>
      <c r="AM17" s="401" t="s">
        <v>74</v>
      </c>
      <c r="AN17" s="402"/>
      <c r="AO17" s="402" t="s">
        <v>83</v>
      </c>
      <c r="AP17" s="402"/>
      <c r="AQ17" s="402" t="s">
        <v>84</v>
      </c>
      <c r="AR17" s="403"/>
      <c r="AS17" s="401" t="s">
        <v>74</v>
      </c>
      <c r="AT17" s="402"/>
      <c r="AU17" s="402" t="s">
        <v>83</v>
      </c>
      <c r="AV17" s="402"/>
      <c r="AW17" s="402" t="s">
        <v>84</v>
      </c>
      <c r="AX17" s="403"/>
      <c r="AY17" s="401" t="s">
        <v>74</v>
      </c>
      <c r="AZ17" s="402"/>
      <c r="BA17" s="402" t="s">
        <v>83</v>
      </c>
      <c r="BB17" s="402"/>
      <c r="BC17" s="402" t="s">
        <v>84</v>
      </c>
      <c r="BD17" s="403"/>
      <c r="BE17" s="401" t="s">
        <v>74</v>
      </c>
      <c r="BF17" s="402"/>
      <c r="BG17" s="402" t="s">
        <v>83</v>
      </c>
      <c r="BH17" s="402"/>
      <c r="BI17" s="402" t="s">
        <v>84</v>
      </c>
      <c r="BJ17" s="403"/>
      <c r="BK17" s="401" t="s">
        <v>74</v>
      </c>
      <c r="BL17" s="402"/>
      <c r="BM17" s="402" t="s">
        <v>83</v>
      </c>
      <c r="BN17" s="402"/>
      <c r="BO17" s="402" t="s">
        <v>84</v>
      </c>
      <c r="BP17" s="403"/>
      <c r="BQ17" s="401" t="s">
        <v>74</v>
      </c>
      <c r="BR17" s="402"/>
      <c r="BS17" s="402" t="s">
        <v>83</v>
      </c>
      <c r="BT17" s="402"/>
      <c r="BU17" s="402" t="s">
        <v>84</v>
      </c>
      <c r="BV17" s="403"/>
      <c r="BW17" s="401" t="s">
        <v>74</v>
      </c>
      <c r="BX17" s="402"/>
      <c r="BY17" s="402" t="s">
        <v>83</v>
      </c>
      <c r="BZ17" s="402"/>
      <c r="CA17" s="402" t="s">
        <v>84</v>
      </c>
      <c r="CB17" s="403"/>
      <c r="CC17" s="401" t="s">
        <v>74</v>
      </c>
      <c r="CD17" s="402"/>
      <c r="CE17" s="402" t="s">
        <v>83</v>
      </c>
      <c r="CF17" s="402"/>
      <c r="CG17" s="402" t="s">
        <v>84</v>
      </c>
      <c r="CH17" s="403"/>
    </row>
    <row r="18" spans="1:86" ht="13.5" customHeight="1" thickBot="1">
      <c r="A18" s="422"/>
      <c r="B18" s="423"/>
      <c r="C18" s="397"/>
      <c r="D18" s="395"/>
      <c r="E18" s="395"/>
      <c r="F18" s="395"/>
      <c r="G18" s="395"/>
      <c r="H18" s="396"/>
      <c r="I18" s="397"/>
      <c r="J18" s="395"/>
      <c r="K18" s="395"/>
      <c r="L18" s="395"/>
      <c r="M18" s="395"/>
      <c r="N18" s="396"/>
      <c r="O18" s="397"/>
      <c r="P18" s="395"/>
      <c r="Q18" s="395"/>
      <c r="R18" s="395"/>
      <c r="S18" s="395"/>
      <c r="T18" s="396"/>
      <c r="U18" s="397"/>
      <c r="V18" s="395"/>
      <c r="W18" s="395"/>
      <c r="X18" s="395"/>
      <c r="Y18" s="395"/>
      <c r="Z18" s="396"/>
      <c r="AA18" s="397"/>
      <c r="AB18" s="395"/>
      <c r="AC18" s="395"/>
      <c r="AD18" s="395"/>
      <c r="AE18" s="395"/>
      <c r="AF18" s="396"/>
      <c r="AG18" s="397"/>
      <c r="AH18" s="395"/>
      <c r="AI18" s="395"/>
      <c r="AJ18" s="395"/>
      <c r="AK18" s="395"/>
      <c r="AL18" s="396"/>
      <c r="AM18" s="397"/>
      <c r="AN18" s="395"/>
      <c r="AO18" s="395"/>
      <c r="AP18" s="395"/>
      <c r="AQ18" s="395"/>
      <c r="AR18" s="396"/>
      <c r="AS18" s="397"/>
      <c r="AT18" s="395"/>
      <c r="AU18" s="395"/>
      <c r="AV18" s="395"/>
      <c r="AW18" s="395"/>
      <c r="AX18" s="396"/>
      <c r="AY18" s="397"/>
      <c r="AZ18" s="395"/>
      <c r="BA18" s="395"/>
      <c r="BB18" s="395"/>
      <c r="BC18" s="395"/>
      <c r="BD18" s="396"/>
      <c r="BE18" s="397"/>
      <c r="BF18" s="395"/>
      <c r="BG18" s="395"/>
      <c r="BH18" s="395"/>
      <c r="BI18" s="395"/>
      <c r="BJ18" s="396"/>
      <c r="BK18" s="397"/>
      <c r="BL18" s="395"/>
      <c r="BM18" s="395"/>
      <c r="BN18" s="395"/>
      <c r="BO18" s="395"/>
      <c r="BP18" s="396"/>
      <c r="BQ18" s="397"/>
      <c r="BR18" s="395"/>
      <c r="BS18" s="395"/>
      <c r="BT18" s="395"/>
      <c r="BU18" s="395"/>
      <c r="BV18" s="396"/>
      <c r="BW18" s="397"/>
      <c r="BX18" s="395"/>
      <c r="BY18" s="395"/>
      <c r="BZ18" s="395"/>
      <c r="CA18" s="395"/>
      <c r="CB18" s="396"/>
      <c r="CC18" s="397"/>
      <c r="CD18" s="395"/>
      <c r="CE18" s="395"/>
      <c r="CF18" s="395"/>
      <c r="CG18" s="395"/>
      <c r="CH18" s="396"/>
    </row>
    <row r="19" spans="1:86" ht="13.5" customHeight="1" thickBot="1">
      <c r="A19" s="420">
        <v>5</v>
      </c>
      <c r="B19" s="421" t="s">
        <v>85</v>
      </c>
      <c r="C19" s="401" t="s">
        <v>86</v>
      </c>
      <c r="D19" s="402"/>
      <c r="E19" s="402"/>
      <c r="F19" s="402" t="s">
        <v>72</v>
      </c>
      <c r="G19" s="402"/>
      <c r="H19" s="403"/>
      <c r="I19" s="401" t="s">
        <v>86</v>
      </c>
      <c r="J19" s="402"/>
      <c r="K19" s="402"/>
      <c r="L19" s="402" t="s">
        <v>72</v>
      </c>
      <c r="M19" s="402"/>
      <c r="N19" s="403"/>
      <c r="O19" s="401" t="s">
        <v>86</v>
      </c>
      <c r="P19" s="402"/>
      <c r="Q19" s="402"/>
      <c r="R19" s="402" t="s">
        <v>72</v>
      </c>
      <c r="S19" s="402"/>
      <c r="T19" s="403"/>
      <c r="U19" s="401" t="s">
        <v>86</v>
      </c>
      <c r="V19" s="402"/>
      <c r="W19" s="402"/>
      <c r="X19" s="402" t="s">
        <v>72</v>
      </c>
      <c r="Y19" s="402"/>
      <c r="Z19" s="403"/>
      <c r="AA19" s="401" t="s">
        <v>86</v>
      </c>
      <c r="AB19" s="402"/>
      <c r="AC19" s="402"/>
      <c r="AD19" s="402" t="s">
        <v>72</v>
      </c>
      <c r="AE19" s="402"/>
      <c r="AF19" s="403"/>
      <c r="AG19" s="401" t="s">
        <v>86</v>
      </c>
      <c r="AH19" s="402"/>
      <c r="AI19" s="402"/>
      <c r="AJ19" s="402" t="s">
        <v>72</v>
      </c>
      <c r="AK19" s="402"/>
      <c r="AL19" s="403"/>
      <c r="AM19" s="401" t="s">
        <v>86</v>
      </c>
      <c r="AN19" s="402"/>
      <c r="AO19" s="402"/>
      <c r="AP19" s="402" t="s">
        <v>72</v>
      </c>
      <c r="AQ19" s="402"/>
      <c r="AR19" s="403"/>
      <c r="AS19" s="401" t="s">
        <v>86</v>
      </c>
      <c r="AT19" s="402"/>
      <c r="AU19" s="402"/>
      <c r="AV19" s="402" t="s">
        <v>72</v>
      </c>
      <c r="AW19" s="402"/>
      <c r="AX19" s="403"/>
      <c r="AY19" s="401" t="s">
        <v>86</v>
      </c>
      <c r="AZ19" s="402"/>
      <c r="BA19" s="402"/>
      <c r="BB19" s="402" t="s">
        <v>72</v>
      </c>
      <c r="BC19" s="402"/>
      <c r="BD19" s="403"/>
      <c r="BE19" s="401" t="s">
        <v>86</v>
      </c>
      <c r="BF19" s="402"/>
      <c r="BG19" s="402"/>
      <c r="BH19" s="402" t="s">
        <v>72</v>
      </c>
      <c r="BI19" s="402"/>
      <c r="BJ19" s="403"/>
      <c r="BK19" s="401" t="s">
        <v>86</v>
      </c>
      <c r="BL19" s="402"/>
      <c r="BM19" s="402"/>
      <c r="BN19" s="402" t="s">
        <v>72</v>
      </c>
      <c r="BO19" s="402"/>
      <c r="BP19" s="403"/>
      <c r="BQ19" s="401" t="s">
        <v>86</v>
      </c>
      <c r="BR19" s="402"/>
      <c r="BS19" s="402"/>
      <c r="BT19" s="402" t="s">
        <v>72</v>
      </c>
      <c r="BU19" s="402"/>
      <c r="BV19" s="403"/>
      <c r="BW19" s="401" t="s">
        <v>86</v>
      </c>
      <c r="BX19" s="402"/>
      <c r="BY19" s="402"/>
      <c r="BZ19" s="402" t="s">
        <v>72</v>
      </c>
      <c r="CA19" s="402"/>
      <c r="CB19" s="403"/>
      <c r="CC19" s="401" t="s">
        <v>86</v>
      </c>
      <c r="CD19" s="402"/>
      <c r="CE19" s="402"/>
      <c r="CF19" s="402" t="s">
        <v>72</v>
      </c>
      <c r="CG19" s="402"/>
      <c r="CH19" s="403"/>
    </row>
    <row r="20" spans="1:86" ht="13.5" customHeight="1" thickBot="1">
      <c r="A20" s="420"/>
      <c r="B20" s="421"/>
      <c r="C20" s="382"/>
      <c r="D20" s="383"/>
      <c r="E20" s="383"/>
      <c r="F20" s="383"/>
      <c r="G20" s="383"/>
      <c r="H20" s="384"/>
      <c r="I20" s="382"/>
      <c r="J20" s="383"/>
      <c r="K20" s="383"/>
      <c r="L20" s="383"/>
      <c r="M20" s="383"/>
      <c r="N20" s="384"/>
      <c r="O20" s="382"/>
      <c r="P20" s="383"/>
      <c r="Q20" s="383"/>
      <c r="R20" s="383"/>
      <c r="S20" s="383"/>
      <c r="T20" s="384"/>
      <c r="U20" s="382"/>
      <c r="V20" s="383"/>
      <c r="W20" s="383"/>
      <c r="X20" s="383"/>
      <c r="Y20" s="383"/>
      <c r="Z20" s="384"/>
      <c r="AA20" s="382"/>
      <c r="AB20" s="383"/>
      <c r="AC20" s="383"/>
      <c r="AD20" s="383"/>
      <c r="AE20" s="383"/>
      <c r="AF20" s="384"/>
      <c r="AG20" s="382"/>
      <c r="AH20" s="383"/>
      <c r="AI20" s="383"/>
      <c r="AJ20" s="383"/>
      <c r="AK20" s="383"/>
      <c r="AL20" s="384"/>
      <c r="AM20" s="382"/>
      <c r="AN20" s="383"/>
      <c r="AO20" s="383"/>
      <c r="AP20" s="383"/>
      <c r="AQ20" s="383"/>
      <c r="AR20" s="384"/>
      <c r="AS20" s="382"/>
      <c r="AT20" s="383"/>
      <c r="AU20" s="383"/>
      <c r="AV20" s="383"/>
      <c r="AW20" s="383"/>
      <c r="AX20" s="384"/>
      <c r="AY20" s="382"/>
      <c r="AZ20" s="383"/>
      <c r="BA20" s="383"/>
      <c r="BB20" s="383"/>
      <c r="BC20" s="383"/>
      <c r="BD20" s="384"/>
      <c r="BE20" s="382"/>
      <c r="BF20" s="383"/>
      <c r="BG20" s="383"/>
      <c r="BH20" s="383"/>
      <c r="BI20" s="383"/>
      <c r="BJ20" s="384"/>
      <c r="BK20" s="382"/>
      <c r="BL20" s="383"/>
      <c r="BM20" s="383"/>
      <c r="BN20" s="383"/>
      <c r="BO20" s="383"/>
      <c r="BP20" s="384"/>
      <c r="BQ20" s="382"/>
      <c r="BR20" s="383"/>
      <c r="BS20" s="383"/>
      <c r="BT20" s="383"/>
      <c r="BU20" s="383"/>
      <c r="BV20" s="384"/>
      <c r="BW20" s="382"/>
      <c r="BX20" s="383"/>
      <c r="BY20" s="383"/>
      <c r="BZ20" s="383"/>
      <c r="CA20" s="383"/>
      <c r="CB20" s="384"/>
      <c r="CC20" s="382"/>
      <c r="CD20" s="383"/>
      <c r="CE20" s="383"/>
      <c r="CF20" s="383"/>
      <c r="CG20" s="383"/>
      <c r="CH20" s="384"/>
    </row>
    <row r="21" spans="1:86" ht="13.5" customHeight="1" thickBot="1">
      <c r="A21" s="420"/>
      <c r="B21" s="421"/>
      <c r="C21" s="398" t="s">
        <v>87</v>
      </c>
      <c r="D21" s="399"/>
      <c r="E21" s="399"/>
      <c r="F21" s="399" t="s">
        <v>72</v>
      </c>
      <c r="G21" s="399"/>
      <c r="H21" s="400"/>
      <c r="I21" s="398" t="s">
        <v>87</v>
      </c>
      <c r="J21" s="399"/>
      <c r="K21" s="399"/>
      <c r="L21" s="399" t="s">
        <v>72</v>
      </c>
      <c r="M21" s="399"/>
      <c r="N21" s="400"/>
      <c r="O21" s="398" t="s">
        <v>87</v>
      </c>
      <c r="P21" s="399"/>
      <c r="Q21" s="399"/>
      <c r="R21" s="399" t="s">
        <v>72</v>
      </c>
      <c r="S21" s="399"/>
      <c r="T21" s="400"/>
      <c r="U21" s="398" t="s">
        <v>87</v>
      </c>
      <c r="V21" s="399"/>
      <c r="W21" s="399"/>
      <c r="X21" s="399" t="s">
        <v>72</v>
      </c>
      <c r="Y21" s="399"/>
      <c r="Z21" s="400"/>
      <c r="AA21" s="398" t="s">
        <v>87</v>
      </c>
      <c r="AB21" s="399"/>
      <c r="AC21" s="399"/>
      <c r="AD21" s="399" t="s">
        <v>72</v>
      </c>
      <c r="AE21" s="399"/>
      <c r="AF21" s="400"/>
      <c r="AG21" s="398" t="s">
        <v>87</v>
      </c>
      <c r="AH21" s="399"/>
      <c r="AI21" s="399"/>
      <c r="AJ21" s="399" t="s">
        <v>72</v>
      </c>
      <c r="AK21" s="399"/>
      <c r="AL21" s="400"/>
      <c r="AM21" s="398" t="s">
        <v>87</v>
      </c>
      <c r="AN21" s="399"/>
      <c r="AO21" s="399"/>
      <c r="AP21" s="399" t="s">
        <v>72</v>
      </c>
      <c r="AQ21" s="399"/>
      <c r="AR21" s="400"/>
      <c r="AS21" s="398" t="s">
        <v>87</v>
      </c>
      <c r="AT21" s="399"/>
      <c r="AU21" s="399"/>
      <c r="AV21" s="399" t="s">
        <v>72</v>
      </c>
      <c r="AW21" s="399"/>
      <c r="AX21" s="400"/>
      <c r="AY21" s="398" t="s">
        <v>87</v>
      </c>
      <c r="AZ21" s="399"/>
      <c r="BA21" s="399"/>
      <c r="BB21" s="399" t="s">
        <v>72</v>
      </c>
      <c r="BC21" s="399"/>
      <c r="BD21" s="400"/>
      <c r="BE21" s="398" t="s">
        <v>87</v>
      </c>
      <c r="BF21" s="399"/>
      <c r="BG21" s="399"/>
      <c r="BH21" s="399" t="s">
        <v>72</v>
      </c>
      <c r="BI21" s="399"/>
      <c r="BJ21" s="400"/>
      <c r="BK21" s="398" t="s">
        <v>87</v>
      </c>
      <c r="BL21" s="399"/>
      <c r="BM21" s="399"/>
      <c r="BN21" s="399" t="s">
        <v>72</v>
      </c>
      <c r="BO21" s="399"/>
      <c r="BP21" s="400"/>
      <c r="BQ21" s="398" t="s">
        <v>87</v>
      </c>
      <c r="BR21" s="399"/>
      <c r="BS21" s="399"/>
      <c r="BT21" s="399" t="s">
        <v>72</v>
      </c>
      <c r="BU21" s="399"/>
      <c r="BV21" s="400"/>
      <c r="BW21" s="398" t="s">
        <v>87</v>
      </c>
      <c r="BX21" s="399"/>
      <c r="BY21" s="399"/>
      <c r="BZ21" s="399" t="s">
        <v>72</v>
      </c>
      <c r="CA21" s="399"/>
      <c r="CB21" s="400"/>
      <c r="CC21" s="398" t="s">
        <v>87</v>
      </c>
      <c r="CD21" s="399"/>
      <c r="CE21" s="399"/>
      <c r="CF21" s="399" t="s">
        <v>72</v>
      </c>
      <c r="CG21" s="399"/>
      <c r="CH21" s="400"/>
    </row>
    <row r="22" spans="1:86" ht="13.5" customHeight="1" thickBot="1">
      <c r="A22" s="420"/>
      <c r="B22" s="421"/>
      <c r="C22" s="397"/>
      <c r="D22" s="395"/>
      <c r="E22" s="395"/>
      <c r="F22" s="395"/>
      <c r="G22" s="395"/>
      <c r="H22" s="396"/>
      <c r="I22" s="397"/>
      <c r="J22" s="395"/>
      <c r="K22" s="395"/>
      <c r="L22" s="395"/>
      <c r="M22" s="395"/>
      <c r="N22" s="396"/>
      <c r="O22" s="397"/>
      <c r="P22" s="395"/>
      <c r="Q22" s="395"/>
      <c r="R22" s="395"/>
      <c r="S22" s="395"/>
      <c r="T22" s="396"/>
      <c r="U22" s="397"/>
      <c r="V22" s="395"/>
      <c r="W22" s="395"/>
      <c r="X22" s="395"/>
      <c r="Y22" s="395"/>
      <c r="Z22" s="396"/>
      <c r="AA22" s="397"/>
      <c r="AB22" s="395"/>
      <c r="AC22" s="395"/>
      <c r="AD22" s="395"/>
      <c r="AE22" s="395"/>
      <c r="AF22" s="396"/>
      <c r="AG22" s="397"/>
      <c r="AH22" s="395"/>
      <c r="AI22" s="395"/>
      <c r="AJ22" s="395"/>
      <c r="AK22" s="395"/>
      <c r="AL22" s="396"/>
      <c r="AM22" s="397"/>
      <c r="AN22" s="395"/>
      <c r="AO22" s="395"/>
      <c r="AP22" s="395"/>
      <c r="AQ22" s="395"/>
      <c r="AR22" s="396"/>
      <c r="AS22" s="397"/>
      <c r="AT22" s="395"/>
      <c r="AU22" s="395"/>
      <c r="AV22" s="395"/>
      <c r="AW22" s="395"/>
      <c r="AX22" s="396"/>
      <c r="AY22" s="397"/>
      <c r="AZ22" s="395"/>
      <c r="BA22" s="395"/>
      <c r="BB22" s="395"/>
      <c r="BC22" s="395"/>
      <c r="BD22" s="396"/>
      <c r="BE22" s="397"/>
      <c r="BF22" s="395"/>
      <c r="BG22" s="395"/>
      <c r="BH22" s="395"/>
      <c r="BI22" s="395"/>
      <c r="BJ22" s="396"/>
      <c r="BK22" s="397"/>
      <c r="BL22" s="395"/>
      <c r="BM22" s="395"/>
      <c r="BN22" s="395"/>
      <c r="BO22" s="395"/>
      <c r="BP22" s="396"/>
      <c r="BQ22" s="397"/>
      <c r="BR22" s="395"/>
      <c r="BS22" s="395"/>
      <c r="BT22" s="395"/>
      <c r="BU22" s="395"/>
      <c r="BV22" s="396"/>
      <c r="BW22" s="397"/>
      <c r="BX22" s="395"/>
      <c r="BY22" s="395"/>
      <c r="BZ22" s="395"/>
      <c r="CA22" s="395"/>
      <c r="CB22" s="396"/>
      <c r="CC22" s="397"/>
      <c r="CD22" s="395"/>
      <c r="CE22" s="395"/>
      <c r="CF22" s="395"/>
      <c r="CG22" s="395"/>
      <c r="CH22" s="396"/>
    </row>
    <row r="23" spans="1:86" ht="13.5" customHeight="1" thickBot="1">
      <c r="A23" s="422">
        <v>6</v>
      </c>
      <c r="B23" s="423" t="s">
        <v>88</v>
      </c>
      <c r="C23" s="404" t="s">
        <v>89</v>
      </c>
      <c r="D23" s="405"/>
      <c r="E23" s="405" t="s">
        <v>90</v>
      </c>
      <c r="F23" s="405"/>
      <c r="G23" s="402" t="s">
        <v>91</v>
      </c>
      <c r="H23" s="403"/>
      <c r="I23" s="404" t="s">
        <v>89</v>
      </c>
      <c r="J23" s="405"/>
      <c r="K23" s="405" t="s">
        <v>90</v>
      </c>
      <c r="L23" s="405"/>
      <c r="M23" s="402" t="s">
        <v>91</v>
      </c>
      <c r="N23" s="403"/>
      <c r="O23" s="404" t="s">
        <v>89</v>
      </c>
      <c r="P23" s="405"/>
      <c r="Q23" s="405" t="s">
        <v>90</v>
      </c>
      <c r="R23" s="405"/>
      <c r="S23" s="402" t="s">
        <v>91</v>
      </c>
      <c r="T23" s="403"/>
      <c r="U23" s="404" t="s">
        <v>89</v>
      </c>
      <c r="V23" s="405"/>
      <c r="W23" s="405" t="s">
        <v>90</v>
      </c>
      <c r="X23" s="405"/>
      <c r="Y23" s="402" t="s">
        <v>91</v>
      </c>
      <c r="Z23" s="403"/>
      <c r="AA23" s="404" t="s">
        <v>89</v>
      </c>
      <c r="AB23" s="405"/>
      <c r="AC23" s="405" t="s">
        <v>90</v>
      </c>
      <c r="AD23" s="405"/>
      <c r="AE23" s="402" t="s">
        <v>91</v>
      </c>
      <c r="AF23" s="403"/>
      <c r="AG23" s="404" t="s">
        <v>89</v>
      </c>
      <c r="AH23" s="405"/>
      <c r="AI23" s="405" t="s">
        <v>90</v>
      </c>
      <c r="AJ23" s="405"/>
      <c r="AK23" s="402" t="s">
        <v>91</v>
      </c>
      <c r="AL23" s="403"/>
      <c r="AM23" s="404" t="s">
        <v>89</v>
      </c>
      <c r="AN23" s="405"/>
      <c r="AO23" s="405" t="s">
        <v>90</v>
      </c>
      <c r="AP23" s="405"/>
      <c r="AQ23" s="402" t="s">
        <v>91</v>
      </c>
      <c r="AR23" s="403"/>
      <c r="AS23" s="404" t="s">
        <v>89</v>
      </c>
      <c r="AT23" s="405"/>
      <c r="AU23" s="405" t="s">
        <v>90</v>
      </c>
      <c r="AV23" s="405"/>
      <c r="AW23" s="402" t="s">
        <v>91</v>
      </c>
      <c r="AX23" s="403"/>
      <c r="AY23" s="404" t="s">
        <v>89</v>
      </c>
      <c r="AZ23" s="405"/>
      <c r="BA23" s="405" t="s">
        <v>90</v>
      </c>
      <c r="BB23" s="405"/>
      <c r="BC23" s="402" t="s">
        <v>91</v>
      </c>
      <c r="BD23" s="403"/>
      <c r="BE23" s="404" t="s">
        <v>89</v>
      </c>
      <c r="BF23" s="405"/>
      <c r="BG23" s="405" t="s">
        <v>90</v>
      </c>
      <c r="BH23" s="405"/>
      <c r="BI23" s="402" t="s">
        <v>91</v>
      </c>
      <c r="BJ23" s="403"/>
      <c r="BK23" s="404" t="s">
        <v>89</v>
      </c>
      <c r="BL23" s="405"/>
      <c r="BM23" s="405" t="s">
        <v>90</v>
      </c>
      <c r="BN23" s="405"/>
      <c r="BO23" s="402" t="s">
        <v>91</v>
      </c>
      <c r="BP23" s="403"/>
      <c r="BQ23" s="404" t="s">
        <v>89</v>
      </c>
      <c r="BR23" s="405"/>
      <c r="BS23" s="405" t="s">
        <v>90</v>
      </c>
      <c r="BT23" s="405"/>
      <c r="BU23" s="402" t="s">
        <v>91</v>
      </c>
      <c r="BV23" s="403"/>
      <c r="BW23" s="404" t="s">
        <v>89</v>
      </c>
      <c r="BX23" s="405"/>
      <c r="BY23" s="405" t="s">
        <v>90</v>
      </c>
      <c r="BZ23" s="405"/>
      <c r="CA23" s="402" t="s">
        <v>91</v>
      </c>
      <c r="CB23" s="403"/>
      <c r="CC23" s="404" t="s">
        <v>89</v>
      </c>
      <c r="CD23" s="405"/>
      <c r="CE23" s="405" t="s">
        <v>90</v>
      </c>
      <c r="CF23" s="405"/>
      <c r="CG23" s="402" t="s">
        <v>91</v>
      </c>
      <c r="CH23" s="403"/>
    </row>
    <row r="24" spans="1:86" ht="13.5" customHeight="1" thickBot="1">
      <c r="A24" s="422"/>
      <c r="B24" s="423"/>
      <c r="C24" s="388"/>
      <c r="D24" s="389"/>
      <c r="E24" s="395"/>
      <c r="F24" s="395"/>
      <c r="G24" s="389"/>
      <c r="H24" s="390"/>
      <c r="I24" s="388"/>
      <c r="J24" s="389"/>
      <c r="K24" s="395"/>
      <c r="L24" s="395"/>
      <c r="M24" s="389"/>
      <c r="N24" s="390"/>
      <c r="O24" s="388"/>
      <c r="P24" s="389"/>
      <c r="Q24" s="395"/>
      <c r="R24" s="395"/>
      <c r="S24" s="389"/>
      <c r="T24" s="390"/>
      <c r="U24" s="388"/>
      <c r="V24" s="389"/>
      <c r="W24" s="395"/>
      <c r="X24" s="395"/>
      <c r="Y24" s="389"/>
      <c r="Z24" s="390"/>
      <c r="AA24" s="388"/>
      <c r="AB24" s="389"/>
      <c r="AC24" s="395"/>
      <c r="AD24" s="395"/>
      <c r="AE24" s="389"/>
      <c r="AF24" s="390"/>
      <c r="AG24" s="388"/>
      <c r="AH24" s="389"/>
      <c r="AI24" s="395"/>
      <c r="AJ24" s="395"/>
      <c r="AK24" s="389"/>
      <c r="AL24" s="390"/>
      <c r="AM24" s="388"/>
      <c r="AN24" s="389"/>
      <c r="AO24" s="395"/>
      <c r="AP24" s="395"/>
      <c r="AQ24" s="389"/>
      <c r="AR24" s="390"/>
      <c r="AS24" s="388"/>
      <c r="AT24" s="389"/>
      <c r="AU24" s="395"/>
      <c r="AV24" s="395"/>
      <c r="AW24" s="389"/>
      <c r="AX24" s="390"/>
      <c r="AY24" s="388"/>
      <c r="AZ24" s="389"/>
      <c r="BA24" s="395"/>
      <c r="BB24" s="395"/>
      <c r="BC24" s="389"/>
      <c r="BD24" s="390"/>
      <c r="BE24" s="388"/>
      <c r="BF24" s="389"/>
      <c r="BG24" s="395"/>
      <c r="BH24" s="395"/>
      <c r="BI24" s="389"/>
      <c r="BJ24" s="390"/>
      <c r="BK24" s="388"/>
      <c r="BL24" s="389"/>
      <c r="BM24" s="395"/>
      <c r="BN24" s="395"/>
      <c r="BO24" s="389"/>
      <c r="BP24" s="390"/>
      <c r="BQ24" s="388"/>
      <c r="BR24" s="389"/>
      <c r="BS24" s="395"/>
      <c r="BT24" s="395"/>
      <c r="BU24" s="389"/>
      <c r="BV24" s="390"/>
      <c r="BW24" s="388"/>
      <c r="BX24" s="389"/>
      <c r="BY24" s="395"/>
      <c r="BZ24" s="395"/>
      <c r="CA24" s="389"/>
      <c r="CB24" s="390"/>
      <c r="CC24" s="388"/>
      <c r="CD24" s="389"/>
      <c r="CE24" s="395"/>
      <c r="CF24" s="395"/>
      <c r="CG24" s="389"/>
      <c r="CH24" s="390"/>
    </row>
    <row r="25" spans="1:86" ht="13.5" customHeight="1" thickBot="1">
      <c r="A25" s="420">
        <v>7</v>
      </c>
      <c r="B25" s="421" t="s">
        <v>92</v>
      </c>
      <c r="C25" s="401" t="s">
        <v>93</v>
      </c>
      <c r="D25" s="402"/>
      <c r="E25" s="402"/>
      <c r="F25" s="402" t="s">
        <v>94</v>
      </c>
      <c r="G25" s="402"/>
      <c r="H25" s="403"/>
      <c r="I25" s="401" t="s">
        <v>93</v>
      </c>
      <c r="J25" s="402"/>
      <c r="K25" s="402"/>
      <c r="L25" s="402" t="s">
        <v>94</v>
      </c>
      <c r="M25" s="402"/>
      <c r="N25" s="403"/>
      <c r="O25" s="401" t="s">
        <v>93</v>
      </c>
      <c r="P25" s="402"/>
      <c r="Q25" s="402"/>
      <c r="R25" s="402" t="s">
        <v>94</v>
      </c>
      <c r="S25" s="402"/>
      <c r="T25" s="403"/>
      <c r="U25" s="401" t="s">
        <v>93</v>
      </c>
      <c r="V25" s="402"/>
      <c r="W25" s="402"/>
      <c r="X25" s="402" t="s">
        <v>94</v>
      </c>
      <c r="Y25" s="402"/>
      <c r="Z25" s="403"/>
      <c r="AA25" s="401" t="s">
        <v>93</v>
      </c>
      <c r="AB25" s="402"/>
      <c r="AC25" s="402"/>
      <c r="AD25" s="402" t="s">
        <v>94</v>
      </c>
      <c r="AE25" s="402"/>
      <c r="AF25" s="403"/>
      <c r="AG25" s="401" t="s">
        <v>93</v>
      </c>
      <c r="AH25" s="402"/>
      <c r="AI25" s="402"/>
      <c r="AJ25" s="402" t="s">
        <v>94</v>
      </c>
      <c r="AK25" s="402"/>
      <c r="AL25" s="403"/>
      <c r="AM25" s="401" t="s">
        <v>93</v>
      </c>
      <c r="AN25" s="402"/>
      <c r="AO25" s="402"/>
      <c r="AP25" s="402" t="s">
        <v>94</v>
      </c>
      <c r="AQ25" s="402"/>
      <c r="AR25" s="403"/>
      <c r="AS25" s="401" t="s">
        <v>93</v>
      </c>
      <c r="AT25" s="402"/>
      <c r="AU25" s="402"/>
      <c r="AV25" s="402" t="s">
        <v>94</v>
      </c>
      <c r="AW25" s="402"/>
      <c r="AX25" s="403"/>
      <c r="AY25" s="401" t="s">
        <v>93</v>
      </c>
      <c r="AZ25" s="402"/>
      <c r="BA25" s="402"/>
      <c r="BB25" s="402" t="s">
        <v>94</v>
      </c>
      <c r="BC25" s="402"/>
      <c r="BD25" s="403"/>
      <c r="BE25" s="401" t="s">
        <v>93</v>
      </c>
      <c r="BF25" s="402"/>
      <c r="BG25" s="402"/>
      <c r="BH25" s="402" t="s">
        <v>94</v>
      </c>
      <c r="BI25" s="402"/>
      <c r="BJ25" s="403"/>
      <c r="BK25" s="401" t="s">
        <v>93</v>
      </c>
      <c r="BL25" s="402"/>
      <c r="BM25" s="402"/>
      <c r="BN25" s="402" t="s">
        <v>94</v>
      </c>
      <c r="BO25" s="402"/>
      <c r="BP25" s="403"/>
      <c r="BQ25" s="401" t="s">
        <v>93</v>
      </c>
      <c r="BR25" s="402"/>
      <c r="BS25" s="402"/>
      <c r="BT25" s="402" t="s">
        <v>94</v>
      </c>
      <c r="BU25" s="402"/>
      <c r="BV25" s="403"/>
      <c r="BW25" s="401" t="s">
        <v>93</v>
      </c>
      <c r="BX25" s="402"/>
      <c r="BY25" s="402"/>
      <c r="BZ25" s="402" t="s">
        <v>94</v>
      </c>
      <c r="CA25" s="402"/>
      <c r="CB25" s="403"/>
      <c r="CC25" s="401" t="s">
        <v>93</v>
      </c>
      <c r="CD25" s="402"/>
      <c r="CE25" s="402"/>
      <c r="CF25" s="402" t="s">
        <v>94</v>
      </c>
      <c r="CG25" s="402"/>
      <c r="CH25" s="403"/>
    </row>
    <row r="26" spans="1:86" ht="13.5" customHeight="1" thickBot="1">
      <c r="A26" s="420"/>
      <c r="B26" s="421"/>
      <c r="C26" s="382"/>
      <c r="D26" s="383"/>
      <c r="E26" s="383"/>
      <c r="F26" s="383"/>
      <c r="G26" s="383"/>
      <c r="H26" s="384"/>
      <c r="I26" s="382"/>
      <c r="J26" s="383"/>
      <c r="K26" s="383"/>
      <c r="L26" s="383"/>
      <c r="M26" s="383"/>
      <c r="N26" s="384"/>
      <c r="O26" s="382"/>
      <c r="P26" s="383"/>
      <c r="Q26" s="383"/>
      <c r="R26" s="383"/>
      <c r="S26" s="383"/>
      <c r="T26" s="384"/>
      <c r="U26" s="382"/>
      <c r="V26" s="383"/>
      <c r="W26" s="383"/>
      <c r="X26" s="383"/>
      <c r="Y26" s="383"/>
      <c r="Z26" s="384"/>
      <c r="AA26" s="382"/>
      <c r="AB26" s="383"/>
      <c r="AC26" s="383"/>
      <c r="AD26" s="383"/>
      <c r="AE26" s="383"/>
      <c r="AF26" s="384"/>
      <c r="AG26" s="382"/>
      <c r="AH26" s="383"/>
      <c r="AI26" s="383"/>
      <c r="AJ26" s="383"/>
      <c r="AK26" s="383"/>
      <c r="AL26" s="384"/>
      <c r="AM26" s="382"/>
      <c r="AN26" s="383"/>
      <c r="AO26" s="383"/>
      <c r="AP26" s="383"/>
      <c r="AQ26" s="383"/>
      <c r="AR26" s="384"/>
      <c r="AS26" s="382"/>
      <c r="AT26" s="383"/>
      <c r="AU26" s="383"/>
      <c r="AV26" s="383"/>
      <c r="AW26" s="383"/>
      <c r="AX26" s="384"/>
      <c r="AY26" s="382"/>
      <c r="AZ26" s="383"/>
      <c r="BA26" s="383"/>
      <c r="BB26" s="383"/>
      <c r="BC26" s="383"/>
      <c r="BD26" s="384"/>
      <c r="BE26" s="382"/>
      <c r="BF26" s="383"/>
      <c r="BG26" s="383"/>
      <c r="BH26" s="383"/>
      <c r="BI26" s="383"/>
      <c r="BJ26" s="384"/>
      <c r="BK26" s="382"/>
      <c r="BL26" s="383"/>
      <c r="BM26" s="383"/>
      <c r="BN26" s="383"/>
      <c r="BO26" s="383"/>
      <c r="BP26" s="384"/>
      <c r="BQ26" s="382"/>
      <c r="BR26" s="383"/>
      <c r="BS26" s="383"/>
      <c r="BT26" s="383"/>
      <c r="BU26" s="383"/>
      <c r="BV26" s="384"/>
      <c r="BW26" s="382"/>
      <c r="BX26" s="383"/>
      <c r="BY26" s="383"/>
      <c r="BZ26" s="383"/>
      <c r="CA26" s="383"/>
      <c r="CB26" s="384"/>
      <c r="CC26" s="382"/>
      <c r="CD26" s="383"/>
      <c r="CE26" s="383"/>
      <c r="CF26" s="383"/>
      <c r="CG26" s="383"/>
      <c r="CH26" s="384"/>
    </row>
    <row r="27" spans="1:86" ht="13.5" customHeight="1" thickBot="1">
      <c r="A27" s="420"/>
      <c r="B27" s="421"/>
      <c r="C27" s="398" t="s">
        <v>95</v>
      </c>
      <c r="D27" s="399"/>
      <c r="E27" s="399"/>
      <c r="F27" s="399" t="s">
        <v>96</v>
      </c>
      <c r="G27" s="399"/>
      <c r="H27" s="400"/>
      <c r="I27" s="398" t="s">
        <v>95</v>
      </c>
      <c r="J27" s="399"/>
      <c r="K27" s="399"/>
      <c r="L27" s="399" t="s">
        <v>96</v>
      </c>
      <c r="M27" s="399"/>
      <c r="N27" s="400"/>
      <c r="O27" s="398" t="s">
        <v>95</v>
      </c>
      <c r="P27" s="399"/>
      <c r="Q27" s="399"/>
      <c r="R27" s="399" t="s">
        <v>96</v>
      </c>
      <c r="S27" s="399"/>
      <c r="T27" s="400"/>
      <c r="U27" s="398" t="s">
        <v>95</v>
      </c>
      <c r="V27" s="399"/>
      <c r="W27" s="399"/>
      <c r="X27" s="399" t="s">
        <v>96</v>
      </c>
      <c r="Y27" s="399"/>
      <c r="Z27" s="400"/>
      <c r="AA27" s="398" t="s">
        <v>95</v>
      </c>
      <c r="AB27" s="399"/>
      <c r="AC27" s="399"/>
      <c r="AD27" s="399" t="s">
        <v>96</v>
      </c>
      <c r="AE27" s="399"/>
      <c r="AF27" s="400"/>
      <c r="AG27" s="398" t="s">
        <v>95</v>
      </c>
      <c r="AH27" s="399"/>
      <c r="AI27" s="399"/>
      <c r="AJ27" s="399" t="s">
        <v>96</v>
      </c>
      <c r="AK27" s="399"/>
      <c r="AL27" s="400"/>
      <c r="AM27" s="398" t="s">
        <v>95</v>
      </c>
      <c r="AN27" s="399"/>
      <c r="AO27" s="399"/>
      <c r="AP27" s="399" t="s">
        <v>96</v>
      </c>
      <c r="AQ27" s="399"/>
      <c r="AR27" s="400"/>
      <c r="AS27" s="398" t="s">
        <v>95</v>
      </c>
      <c r="AT27" s="399"/>
      <c r="AU27" s="399"/>
      <c r="AV27" s="399" t="s">
        <v>96</v>
      </c>
      <c r="AW27" s="399"/>
      <c r="AX27" s="400"/>
      <c r="AY27" s="398" t="s">
        <v>95</v>
      </c>
      <c r="AZ27" s="399"/>
      <c r="BA27" s="399"/>
      <c r="BB27" s="399" t="s">
        <v>96</v>
      </c>
      <c r="BC27" s="399"/>
      <c r="BD27" s="400"/>
      <c r="BE27" s="398" t="s">
        <v>95</v>
      </c>
      <c r="BF27" s="399"/>
      <c r="BG27" s="399"/>
      <c r="BH27" s="399" t="s">
        <v>96</v>
      </c>
      <c r="BI27" s="399"/>
      <c r="BJ27" s="400"/>
      <c r="BK27" s="398" t="s">
        <v>95</v>
      </c>
      <c r="BL27" s="399"/>
      <c r="BM27" s="399"/>
      <c r="BN27" s="399" t="s">
        <v>96</v>
      </c>
      <c r="BO27" s="399"/>
      <c r="BP27" s="400"/>
      <c r="BQ27" s="398" t="s">
        <v>95</v>
      </c>
      <c r="BR27" s="399"/>
      <c r="BS27" s="399"/>
      <c r="BT27" s="399" t="s">
        <v>96</v>
      </c>
      <c r="BU27" s="399"/>
      <c r="BV27" s="400"/>
      <c r="BW27" s="398" t="s">
        <v>95</v>
      </c>
      <c r="BX27" s="399"/>
      <c r="BY27" s="399"/>
      <c r="BZ27" s="399" t="s">
        <v>96</v>
      </c>
      <c r="CA27" s="399"/>
      <c r="CB27" s="400"/>
      <c r="CC27" s="398" t="s">
        <v>95</v>
      </c>
      <c r="CD27" s="399"/>
      <c r="CE27" s="399"/>
      <c r="CF27" s="399" t="s">
        <v>96</v>
      </c>
      <c r="CG27" s="399"/>
      <c r="CH27" s="400"/>
    </row>
    <row r="28" spans="1:86" ht="13.5" customHeight="1" thickBot="1">
      <c r="A28" s="420"/>
      <c r="B28" s="421"/>
      <c r="C28" s="397"/>
      <c r="D28" s="395"/>
      <c r="E28" s="395"/>
      <c r="F28" s="395"/>
      <c r="G28" s="395"/>
      <c r="H28" s="396"/>
      <c r="I28" s="397"/>
      <c r="J28" s="395"/>
      <c r="K28" s="395"/>
      <c r="L28" s="395"/>
      <c r="M28" s="395"/>
      <c r="N28" s="396"/>
      <c r="O28" s="397"/>
      <c r="P28" s="395"/>
      <c r="Q28" s="395"/>
      <c r="R28" s="395"/>
      <c r="S28" s="395"/>
      <c r="T28" s="396"/>
      <c r="U28" s="397"/>
      <c r="V28" s="395"/>
      <c r="W28" s="395"/>
      <c r="X28" s="395"/>
      <c r="Y28" s="395"/>
      <c r="Z28" s="396"/>
      <c r="AA28" s="397"/>
      <c r="AB28" s="395"/>
      <c r="AC28" s="395"/>
      <c r="AD28" s="395"/>
      <c r="AE28" s="395"/>
      <c r="AF28" s="396"/>
      <c r="AG28" s="397"/>
      <c r="AH28" s="395"/>
      <c r="AI28" s="395"/>
      <c r="AJ28" s="395"/>
      <c r="AK28" s="395"/>
      <c r="AL28" s="396"/>
      <c r="AM28" s="397"/>
      <c r="AN28" s="395"/>
      <c r="AO28" s="395"/>
      <c r="AP28" s="395"/>
      <c r="AQ28" s="395"/>
      <c r="AR28" s="396"/>
      <c r="AS28" s="397"/>
      <c r="AT28" s="395"/>
      <c r="AU28" s="395"/>
      <c r="AV28" s="395"/>
      <c r="AW28" s="395"/>
      <c r="AX28" s="396"/>
      <c r="AY28" s="397"/>
      <c r="AZ28" s="395"/>
      <c r="BA28" s="395"/>
      <c r="BB28" s="395"/>
      <c r="BC28" s="395"/>
      <c r="BD28" s="396"/>
      <c r="BE28" s="397"/>
      <c r="BF28" s="395"/>
      <c r="BG28" s="395"/>
      <c r="BH28" s="395"/>
      <c r="BI28" s="395"/>
      <c r="BJ28" s="396"/>
      <c r="BK28" s="397"/>
      <c r="BL28" s="395"/>
      <c r="BM28" s="395"/>
      <c r="BN28" s="395"/>
      <c r="BO28" s="395"/>
      <c r="BP28" s="396"/>
      <c r="BQ28" s="397"/>
      <c r="BR28" s="395"/>
      <c r="BS28" s="395"/>
      <c r="BT28" s="395"/>
      <c r="BU28" s="395"/>
      <c r="BV28" s="396"/>
      <c r="BW28" s="397"/>
      <c r="BX28" s="395"/>
      <c r="BY28" s="395"/>
      <c r="BZ28" s="395"/>
      <c r="CA28" s="395"/>
      <c r="CB28" s="396"/>
      <c r="CC28" s="397"/>
      <c r="CD28" s="395"/>
      <c r="CE28" s="395"/>
      <c r="CF28" s="395"/>
      <c r="CG28" s="395"/>
      <c r="CH28" s="396"/>
    </row>
    <row r="29" spans="1:86" ht="13.5" customHeight="1" thickBot="1">
      <c r="A29" s="422">
        <v>8</v>
      </c>
      <c r="B29" s="423" t="s">
        <v>97</v>
      </c>
      <c r="C29" s="377" t="s">
        <v>98</v>
      </c>
      <c r="D29" s="378"/>
      <c r="E29" s="378"/>
      <c r="F29" s="378" t="s">
        <v>99</v>
      </c>
      <c r="G29" s="378"/>
      <c r="H29" s="391"/>
      <c r="I29" s="377" t="s">
        <v>98</v>
      </c>
      <c r="J29" s="378"/>
      <c r="K29" s="378"/>
      <c r="L29" s="378" t="s">
        <v>99</v>
      </c>
      <c r="M29" s="378"/>
      <c r="N29" s="391"/>
      <c r="O29" s="377" t="s">
        <v>98</v>
      </c>
      <c r="P29" s="378"/>
      <c r="Q29" s="378"/>
      <c r="R29" s="378" t="s">
        <v>99</v>
      </c>
      <c r="S29" s="378"/>
      <c r="T29" s="391"/>
      <c r="U29" s="377" t="s">
        <v>98</v>
      </c>
      <c r="V29" s="378"/>
      <c r="W29" s="378"/>
      <c r="X29" s="378" t="s">
        <v>99</v>
      </c>
      <c r="Y29" s="378"/>
      <c r="Z29" s="391"/>
      <c r="AA29" s="377" t="s">
        <v>98</v>
      </c>
      <c r="AB29" s="378"/>
      <c r="AC29" s="378"/>
      <c r="AD29" s="378" t="s">
        <v>99</v>
      </c>
      <c r="AE29" s="378"/>
      <c r="AF29" s="391"/>
      <c r="AG29" s="377" t="s">
        <v>98</v>
      </c>
      <c r="AH29" s="378"/>
      <c r="AI29" s="378"/>
      <c r="AJ29" s="378" t="s">
        <v>99</v>
      </c>
      <c r="AK29" s="378"/>
      <c r="AL29" s="391"/>
      <c r="AM29" s="377" t="s">
        <v>98</v>
      </c>
      <c r="AN29" s="378"/>
      <c r="AO29" s="378"/>
      <c r="AP29" s="378" t="s">
        <v>99</v>
      </c>
      <c r="AQ29" s="378"/>
      <c r="AR29" s="391"/>
      <c r="AS29" s="377" t="s">
        <v>98</v>
      </c>
      <c r="AT29" s="378"/>
      <c r="AU29" s="378"/>
      <c r="AV29" s="378" t="s">
        <v>99</v>
      </c>
      <c r="AW29" s="378"/>
      <c r="AX29" s="391"/>
      <c r="AY29" s="377" t="s">
        <v>98</v>
      </c>
      <c r="AZ29" s="378"/>
      <c r="BA29" s="378"/>
      <c r="BB29" s="378" t="s">
        <v>99</v>
      </c>
      <c r="BC29" s="378"/>
      <c r="BD29" s="391"/>
      <c r="BE29" s="377" t="s">
        <v>98</v>
      </c>
      <c r="BF29" s="378"/>
      <c r="BG29" s="378"/>
      <c r="BH29" s="378" t="s">
        <v>99</v>
      </c>
      <c r="BI29" s="378"/>
      <c r="BJ29" s="391"/>
      <c r="BK29" s="377" t="s">
        <v>98</v>
      </c>
      <c r="BL29" s="378"/>
      <c r="BM29" s="378"/>
      <c r="BN29" s="378" t="s">
        <v>99</v>
      </c>
      <c r="BO29" s="378"/>
      <c r="BP29" s="391"/>
      <c r="BQ29" s="377" t="s">
        <v>98</v>
      </c>
      <c r="BR29" s="378"/>
      <c r="BS29" s="378"/>
      <c r="BT29" s="378" t="s">
        <v>99</v>
      </c>
      <c r="BU29" s="378"/>
      <c r="BV29" s="391"/>
      <c r="BW29" s="377" t="s">
        <v>98</v>
      </c>
      <c r="BX29" s="378"/>
      <c r="BY29" s="378"/>
      <c r="BZ29" s="378" t="s">
        <v>99</v>
      </c>
      <c r="CA29" s="378"/>
      <c r="CB29" s="391"/>
      <c r="CC29" s="377" t="s">
        <v>98</v>
      </c>
      <c r="CD29" s="378"/>
      <c r="CE29" s="378"/>
      <c r="CF29" s="378" t="s">
        <v>99</v>
      </c>
      <c r="CG29" s="378"/>
      <c r="CH29" s="391"/>
    </row>
    <row r="30" spans="1:86" ht="13.5" customHeight="1" thickBot="1">
      <c r="A30" s="422"/>
      <c r="B30" s="423"/>
      <c r="C30" s="382"/>
      <c r="D30" s="383"/>
      <c r="E30" s="383"/>
      <c r="F30" s="383"/>
      <c r="G30" s="383"/>
      <c r="H30" s="384"/>
      <c r="I30" s="382"/>
      <c r="J30" s="383"/>
      <c r="K30" s="383"/>
      <c r="L30" s="383"/>
      <c r="M30" s="383"/>
      <c r="N30" s="384"/>
      <c r="O30" s="382"/>
      <c r="P30" s="383"/>
      <c r="Q30" s="383"/>
      <c r="R30" s="383"/>
      <c r="S30" s="383"/>
      <c r="T30" s="384"/>
      <c r="U30" s="382"/>
      <c r="V30" s="383"/>
      <c r="W30" s="383"/>
      <c r="X30" s="383"/>
      <c r="Y30" s="383"/>
      <c r="Z30" s="384"/>
      <c r="AA30" s="382"/>
      <c r="AB30" s="383"/>
      <c r="AC30" s="383"/>
      <c r="AD30" s="383"/>
      <c r="AE30" s="383"/>
      <c r="AF30" s="384"/>
      <c r="AG30" s="382"/>
      <c r="AH30" s="383"/>
      <c r="AI30" s="383"/>
      <c r="AJ30" s="383"/>
      <c r="AK30" s="383"/>
      <c r="AL30" s="384"/>
      <c r="AM30" s="382"/>
      <c r="AN30" s="383"/>
      <c r="AO30" s="383"/>
      <c r="AP30" s="383"/>
      <c r="AQ30" s="383"/>
      <c r="AR30" s="384"/>
      <c r="AS30" s="382"/>
      <c r="AT30" s="383"/>
      <c r="AU30" s="383"/>
      <c r="AV30" s="383"/>
      <c r="AW30" s="383"/>
      <c r="AX30" s="384"/>
      <c r="AY30" s="382"/>
      <c r="AZ30" s="383"/>
      <c r="BA30" s="383"/>
      <c r="BB30" s="383"/>
      <c r="BC30" s="383"/>
      <c r="BD30" s="384"/>
      <c r="BE30" s="382"/>
      <c r="BF30" s="383"/>
      <c r="BG30" s="383"/>
      <c r="BH30" s="383"/>
      <c r="BI30" s="383"/>
      <c r="BJ30" s="384"/>
      <c r="BK30" s="382"/>
      <c r="BL30" s="383"/>
      <c r="BM30" s="383"/>
      <c r="BN30" s="383"/>
      <c r="BO30" s="383"/>
      <c r="BP30" s="384"/>
      <c r="BQ30" s="382"/>
      <c r="BR30" s="383"/>
      <c r="BS30" s="383"/>
      <c r="BT30" s="383"/>
      <c r="BU30" s="383"/>
      <c r="BV30" s="384"/>
      <c r="BW30" s="382"/>
      <c r="BX30" s="383"/>
      <c r="BY30" s="383"/>
      <c r="BZ30" s="383"/>
      <c r="CA30" s="383"/>
      <c r="CB30" s="384"/>
      <c r="CC30" s="382"/>
      <c r="CD30" s="383"/>
      <c r="CE30" s="383"/>
      <c r="CF30" s="383"/>
      <c r="CG30" s="383"/>
      <c r="CH30" s="384"/>
    </row>
    <row r="31" spans="1:86" ht="13.5" customHeight="1" thickBot="1">
      <c r="A31" s="422"/>
      <c r="B31" s="423"/>
      <c r="C31" s="392" t="s">
        <v>100</v>
      </c>
      <c r="D31" s="393"/>
      <c r="E31" s="393"/>
      <c r="F31" s="393" t="s">
        <v>99</v>
      </c>
      <c r="G31" s="393"/>
      <c r="H31" s="394"/>
      <c r="I31" s="392" t="s">
        <v>100</v>
      </c>
      <c r="J31" s="393"/>
      <c r="K31" s="393"/>
      <c r="L31" s="393" t="s">
        <v>99</v>
      </c>
      <c r="M31" s="393"/>
      <c r="N31" s="394"/>
      <c r="O31" s="392" t="s">
        <v>100</v>
      </c>
      <c r="P31" s="393"/>
      <c r="Q31" s="393"/>
      <c r="R31" s="393" t="s">
        <v>99</v>
      </c>
      <c r="S31" s="393"/>
      <c r="T31" s="394"/>
      <c r="U31" s="392" t="s">
        <v>100</v>
      </c>
      <c r="V31" s="393"/>
      <c r="W31" s="393"/>
      <c r="X31" s="393" t="s">
        <v>99</v>
      </c>
      <c r="Y31" s="393"/>
      <c r="Z31" s="394"/>
      <c r="AA31" s="392" t="s">
        <v>100</v>
      </c>
      <c r="AB31" s="393"/>
      <c r="AC31" s="393"/>
      <c r="AD31" s="393" t="s">
        <v>99</v>
      </c>
      <c r="AE31" s="393"/>
      <c r="AF31" s="394"/>
      <c r="AG31" s="392" t="s">
        <v>100</v>
      </c>
      <c r="AH31" s="393"/>
      <c r="AI31" s="393"/>
      <c r="AJ31" s="393" t="s">
        <v>99</v>
      </c>
      <c r="AK31" s="393"/>
      <c r="AL31" s="394"/>
      <c r="AM31" s="392" t="s">
        <v>100</v>
      </c>
      <c r="AN31" s="393"/>
      <c r="AO31" s="393"/>
      <c r="AP31" s="393" t="s">
        <v>99</v>
      </c>
      <c r="AQ31" s="393"/>
      <c r="AR31" s="394"/>
      <c r="AS31" s="392" t="s">
        <v>100</v>
      </c>
      <c r="AT31" s="393"/>
      <c r="AU31" s="393"/>
      <c r="AV31" s="393" t="s">
        <v>99</v>
      </c>
      <c r="AW31" s="393"/>
      <c r="AX31" s="394"/>
      <c r="AY31" s="392" t="s">
        <v>100</v>
      </c>
      <c r="AZ31" s="393"/>
      <c r="BA31" s="393"/>
      <c r="BB31" s="393" t="s">
        <v>99</v>
      </c>
      <c r="BC31" s="393"/>
      <c r="BD31" s="394"/>
      <c r="BE31" s="392" t="s">
        <v>100</v>
      </c>
      <c r="BF31" s="393"/>
      <c r="BG31" s="393"/>
      <c r="BH31" s="393" t="s">
        <v>99</v>
      </c>
      <c r="BI31" s="393"/>
      <c r="BJ31" s="394"/>
      <c r="BK31" s="392" t="s">
        <v>100</v>
      </c>
      <c r="BL31" s="393"/>
      <c r="BM31" s="393"/>
      <c r="BN31" s="393" t="s">
        <v>99</v>
      </c>
      <c r="BO31" s="393"/>
      <c r="BP31" s="394"/>
      <c r="BQ31" s="392" t="s">
        <v>100</v>
      </c>
      <c r="BR31" s="393"/>
      <c r="BS31" s="393"/>
      <c r="BT31" s="393" t="s">
        <v>99</v>
      </c>
      <c r="BU31" s="393"/>
      <c r="BV31" s="394"/>
      <c r="BW31" s="392" t="s">
        <v>100</v>
      </c>
      <c r="BX31" s="393"/>
      <c r="BY31" s="393"/>
      <c r="BZ31" s="393" t="s">
        <v>99</v>
      </c>
      <c r="CA31" s="393"/>
      <c r="CB31" s="394"/>
      <c r="CC31" s="392" t="s">
        <v>100</v>
      </c>
      <c r="CD31" s="393"/>
      <c r="CE31" s="393"/>
      <c r="CF31" s="393" t="s">
        <v>99</v>
      </c>
      <c r="CG31" s="393"/>
      <c r="CH31" s="394"/>
    </row>
    <row r="32" spans="1:86" ht="13.5" customHeight="1" thickBot="1">
      <c r="A32" s="422"/>
      <c r="B32" s="423"/>
      <c r="C32" s="385"/>
      <c r="D32" s="375"/>
      <c r="E32" s="375"/>
      <c r="F32" s="395"/>
      <c r="G32" s="395"/>
      <c r="H32" s="396"/>
      <c r="I32" s="385"/>
      <c r="J32" s="375"/>
      <c r="K32" s="375"/>
      <c r="L32" s="395"/>
      <c r="M32" s="395"/>
      <c r="N32" s="396"/>
      <c r="O32" s="385"/>
      <c r="P32" s="375"/>
      <c r="Q32" s="375"/>
      <c r="R32" s="395"/>
      <c r="S32" s="395"/>
      <c r="T32" s="396"/>
      <c r="U32" s="385"/>
      <c r="V32" s="375"/>
      <c r="W32" s="375"/>
      <c r="X32" s="395"/>
      <c r="Y32" s="395"/>
      <c r="Z32" s="396"/>
      <c r="AA32" s="385"/>
      <c r="AB32" s="375"/>
      <c r="AC32" s="375"/>
      <c r="AD32" s="395"/>
      <c r="AE32" s="395"/>
      <c r="AF32" s="396"/>
      <c r="AG32" s="385"/>
      <c r="AH32" s="375"/>
      <c r="AI32" s="375"/>
      <c r="AJ32" s="395"/>
      <c r="AK32" s="395"/>
      <c r="AL32" s="396"/>
      <c r="AM32" s="385"/>
      <c r="AN32" s="375"/>
      <c r="AO32" s="375"/>
      <c r="AP32" s="395"/>
      <c r="AQ32" s="395"/>
      <c r="AR32" s="396"/>
      <c r="AS32" s="385"/>
      <c r="AT32" s="375"/>
      <c r="AU32" s="375"/>
      <c r="AV32" s="395"/>
      <c r="AW32" s="395"/>
      <c r="AX32" s="396"/>
      <c r="AY32" s="385"/>
      <c r="AZ32" s="375"/>
      <c r="BA32" s="375"/>
      <c r="BB32" s="395"/>
      <c r="BC32" s="395"/>
      <c r="BD32" s="396"/>
      <c r="BE32" s="385"/>
      <c r="BF32" s="375"/>
      <c r="BG32" s="375"/>
      <c r="BH32" s="395"/>
      <c r="BI32" s="395"/>
      <c r="BJ32" s="396"/>
      <c r="BK32" s="385"/>
      <c r="BL32" s="375"/>
      <c r="BM32" s="375"/>
      <c r="BN32" s="395"/>
      <c r="BO32" s="395"/>
      <c r="BP32" s="396"/>
      <c r="BQ32" s="385"/>
      <c r="BR32" s="375"/>
      <c r="BS32" s="375"/>
      <c r="BT32" s="395"/>
      <c r="BU32" s="395"/>
      <c r="BV32" s="396"/>
      <c r="BW32" s="385"/>
      <c r="BX32" s="375"/>
      <c r="BY32" s="375"/>
      <c r="BZ32" s="395"/>
      <c r="CA32" s="395"/>
      <c r="CB32" s="396"/>
      <c r="CC32" s="385"/>
      <c r="CD32" s="375"/>
      <c r="CE32" s="375"/>
      <c r="CF32" s="395"/>
      <c r="CG32" s="395"/>
      <c r="CH32" s="396"/>
    </row>
    <row r="33" spans="1:86" ht="13.5" customHeight="1" thickBot="1">
      <c r="A33" s="420">
        <v>9</v>
      </c>
      <c r="B33" s="421" t="s">
        <v>101</v>
      </c>
      <c r="C33" s="377" t="s">
        <v>102</v>
      </c>
      <c r="D33" s="378"/>
      <c r="E33" s="378"/>
      <c r="F33" s="378" t="s">
        <v>99</v>
      </c>
      <c r="G33" s="378"/>
      <c r="H33" s="391"/>
      <c r="I33" s="377" t="s">
        <v>102</v>
      </c>
      <c r="J33" s="378"/>
      <c r="K33" s="378"/>
      <c r="L33" s="378" t="s">
        <v>99</v>
      </c>
      <c r="M33" s="378"/>
      <c r="N33" s="391"/>
      <c r="O33" s="377" t="s">
        <v>102</v>
      </c>
      <c r="P33" s="378"/>
      <c r="Q33" s="378"/>
      <c r="R33" s="378" t="s">
        <v>99</v>
      </c>
      <c r="S33" s="378"/>
      <c r="T33" s="391"/>
      <c r="U33" s="377" t="s">
        <v>102</v>
      </c>
      <c r="V33" s="378"/>
      <c r="W33" s="378"/>
      <c r="X33" s="378" t="s">
        <v>99</v>
      </c>
      <c r="Y33" s="378"/>
      <c r="Z33" s="391"/>
      <c r="AA33" s="377" t="s">
        <v>102</v>
      </c>
      <c r="AB33" s="378"/>
      <c r="AC33" s="378"/>
      <c r="AD33" s="378" t="s">
        <v>99</v>
      </c>
      <c r="AE33" s="378"/>
      <c r="AF33" s="391"/>
      <c r="AG33" s="377" t="s">
        <v>102</v>
      </c>
      <c r="AH33" s="378"/>
      <c r="AI33" s="378"/>
      <c r="AJ33" s="378" t="s">
        <v>99</v>
      </c>
      <c r="AK33" s="378"/>
      <c r="AL33" s="391"/>
      <c r="AM33" s="377" t="s">
        <v>102</v>
      </c>
      <c r="AN33" s="378"/>
      <c r="AO33" s="378"/>
      <c r="AP33" s="378" t="s">
        <v>99</v>
      </c>
      <c r="AQ33" s="378"/>
      <c r="AR33" s="391"/>
      <c r="AS33" s="377" t="s">
        <v>102</v>
      </c>
      <c r="AT33" s="378"/>
      <c r="AU33" s="378"/>
      <c r="AV33" s="378" t="s">
        <v>99</v>
      </c>
      <c r="AW33" s="378"/>
      <c r="AX33" s="391"/>
      <c r="AY33" s="377" t="s">
        <v>102</v>
      </c>
      <c r="AZ33" s="378"/>
      <c r="BA33" s="378"/>
      <c r="BB33" s="378" t="s">
        <v>99</v>
      </c>
      <c r="BC33" s="378"/>
      <c r="BD33" s="391"/>
      <c r="BE33" s="377" t="s">
        <v>102</v>
      </c>
      <c r="BF33" s="378"/>
      <c r="BG33" s="378"/>
      <c r="BH33" s="378" t="s">
        <v>99</v>
      </c>
      <c r="BI33" s="378"/>
      <c r="BJ33" s="391"/>
      <c r="BK33" s="377" t="s">
        <v>102</v>
      </c>
      <c r="BL33" s="378"/>
      <c r="BM33" s="378"/>
      <c r="BN33" s="378" t="s">
        <v>99</v>
      </c>
      <c r="BO33" s="378"/>
      <c r="BP33" s="391"/>
      <c r="BQ33" s="377" t="s">
        <v>102</v>
      </c>
      <c r="BR33" s="378"/>
      <c r="BS33" s="378"/>
      <c r="BT33" s="378" t="s">
        <v>99</v>
      </c>
      <c r="BU33" s="378"/>
      <c r="BV33" s="391"/>
      <c r="BW33" s="377" t="s">
        <v>102</v>
      </c>
      <c r="BX33" s="378"/>
      <c r="BY33" s="378"/>
      <c r="BZ33" s="378" t="s">
        <v>99</v>
      </c>
      <c r="CA33" s="378"/>
      <c r="CB33" s="391"/>
      <c r="CC33" s="377" t="s">
        <v>102</v>
      </c>
      <c r="CD33" s="378"/>
      <c r="CE33" s="378"/>
      <c r="CF33" s="378" t="s">
        <v>99</v>
      </c>
      <c r="CG33" s="378"/>
      <c r="CH33" s="391"/>
    </row>
    <row r="34" spans="1:86" ht="13.5" customHeight="1" thickBot="1">
      <c r="A34" s="420"/>
      <c r="B34" s="421"/>
      <c r="C34" s="382"/>
      <c r="D34" s="383"/>
      <c r="E34" s="383"/>
      <c r="F34" s="383"/>
      <c r="G34" s="383"/>
      <c r="H34" s="384"/>
      <c r="I34" s="382"/>
      <c r="J34" s="383"/>
      <c r="K34" s="383"/>
      <c r="L34" s="383"/>
      <c r="M34" s="383"/>
      <c r="N34" s="384"/>
      <c r="O34" s="382"/>
      <c r="P34" s="383"/>
      <c r="Q34" s="383"/>
      <c r="R34" s="383"/>
      <c r="S34" s="383"/>
      <c r="T34" s="384"/>
      <c r="U34" s="382"/>
      <c r="V34" s="383"/>
      <c r="W34" s="383"/>
      <c r="X34" s="383"/>
      <c r="Y34" s="383"/>
      <c r="Z34" s="384"/>
      <c r="AA34" s="382"/>
      <c r="AB34" s="383"/>
      <c r="AC34" s="383"/>
      <c r="AD34" s="383"/>
      <c r="AE34" s="383"/>
      <c r="AF34" s="384"/>
      <c r="AG34" s="382"/>
      <c r="AH34" s="383"/>
      <c r="AI34" s="383"/>
      <c r="AJ34" s="383"/>
      <c r="AK34" s="383"/>
      <c r="AL34" s="384"/>
      <c r="AM34" s="382"/>
      <c r="AN34" s="383"/>
      <c r="AO34" s="383"/>
      <c r="AP34" s="383"/>
      <c r="AQ34" s="383"/>
      <c r="AR34" s="384"/>
      <c r="AS34" s="382"/>
      <c r="AT34" s="383"/>
      <c r="AU34" s="383"/>
      <c r="AV34" s="383"/>
      <c r="AW34" s="383"/>
      <c r="AX34" s="384"/>
      <c r="AY34" s="382"/>
      <c r="AZ34" s="383"/>
      <c r="BA34" s="383"/>
      <c r="BB34" s="383"/>
      <c r="BC34" s="383"/>
      <c r="BD34" s="384"/>
      <c r="BE34" s="382"/>
      <c r="BF34" s="383"/>
      <c r="BG34" s="383"/>
      <c r="BH34" s="383"/>
      <c r="BI34" s="383"/>
      <c r="BJ34" s="384"/>
      <c r="BK34" s="382"/>
      <c r="BL34" s="383"/>
      <c r="BM34" s="383"/>
      <c r="BN34" s="383"/>
      <c r="BO34" s="383"/>
      <c r="BP34" s="384"/>
      <c r="BQ34" s="382"/>
      <c r="BR34" s="383"/>
      <c r="BS34" s="383"/>
      <c r="BT34" s="383"/>
      <c r="BU34" s="383"/>
      <c r="BV34" s="384"/>
      <c r="BW34" s="382"/>
      <c r="BX34" s="383"/>
      <c r="BY34" s="383"/>
      <c r="BZ34" s="383"/>
      <c r="CA34" s="383"/>
      <c r="CB34" s="384"/>
      <c r="CC34" s="382"/>
      <c r="CD34" s="383"/>
      <c r="CE34" s="383"/>
      <c r="CF34" s="383"/>
      <c r="CG34" s="383"/>
      <c r="CH34" s="384"/>
    </row>
    <row r="35" spans="1:86" ht="13.5" customHeight="1" thickBot="1">
      <c r="A35" s="420"/>
      <c r="B35" s="421"/>
      <c r="C35" s="392" t="s">
        <v>103</v>
      </c>
      <c r="D35" s="393"/>
      <c r="E35" s="393"/>
      <c r="F35" s="393" t="s">
        <v>99</v>
      </c>
      <c r="G35" s="393"/>
      <c r="H35" s="394"/>
      <c r="I35" s="392" t="s">
        <v>103</v>
      </c>
      <c r="J35" s="393"/>
      <c r="K35" s="393"/>
      <c r="L35" s="393" t="s">
        <v>99</v>
      </c>
      <c r="M35" s="393"/>
      <c r="N35" s="394"/>
      <c r="O35" s="392" t="s">
        <v>103</v>
      </c>
      <c r="P35" s="393"/>
      <c r="Q35" s="393"/>
      <c r="R35" s="393" t="s">
        <v>99</v>
      </c>
      <c r="S35" s="393"/>
      <c r="T35" s="394"/>
      <c r="U35" s="392" t="s">
        <v>103</v>
      </c>
      <c r="V35" s="393"/>
      <c r="W35" s="393"/>
      <c r="X35" s="393" t="s">
        <v>99</v>
      </c>
      <c r="Y35" s="393"/>
      <c r="Z35" s="394"/>
      <c r="AA35" s="392" t="s">
        <v>103</v>
      </c>
      <c r="AB35" s="393"/>
      <c r="AC35" s="393"/>
      <c r="AD35" s="393" t="s">
        <v>99</v>
      </c>
      <c r="AE35" s="393"/>
      <c r="AF35" s="394"/>
      <c r="AG35" s="392" t="s">
        <v>103</v>
      </c>
      <c r="AH35" s="393"/>
      <c r="AI35" s="393"/>
      <c r="AJ35" s="393" t="s">
        <v>99</v>
      </c>
      <c r="AK35" s="393"/>
      <c r="AL35" s="394"/>
      <c r="AM35" s="392" t="s">
        <v>103</v>
      </c>
      <c r="AN35" s="393"/>
      <c r="AO35" s="393"/>
      <c r="AP35" s="393" t="s">
        <v>99</v>
      </c>
      <c r="AQ35" s="393"/>
      <c r="AR35" s="394"/>
      <c r="AS35" s="392" t="s">
        <v>103</v>
      </c>
      <c r="AT35" s="393"/>
      <c r="AU35" s="393"/>
      <c r="AV35" s="393" t="s">
        <v>99</v>
      </c>
      <c r="AW35" s="393"/>
      <c r="AX35" s="394"/>
      <c r="AY35" s="392" t="s">
        <v>103</v>
      </c>
      <c r="AZ35" s="393"/>
      <c r="BA35" s="393"/>
      <c r="BB35" s="393" t="s">
        <v>99</v>
      </c>
      <c r="BC35" s="393"/>
      <c r="BD35" s="394"/>
      <c r="BE35" s="392" t="s">
        <v>103</v>
      </c>
      <c r="BF35" s="393"/>
      <c r="BG35" s="393"/>
      <c r="BH35" s="393" t="s">
        <v>99</v>
      </c>
      <c r="BI35" s="393"/>
      <c r="BJ35" s="394"/>
      <c r="BK35" s="392" t="s">
        <v>103</v>
      </c>
      <c r="BL35" s="393"/>
      <c r="BM35" s="393"/>
      <c r="BN35" s="393" t="s">
        <v>99</v>
      </c>
      <c r="BO35" s="393"/>
      <c r="BP35" s="394"/>
      <c r="BQ35" s="392" t="s">
        <v>103</v>
      </c>
      <c r="BR35" s="393"/>
      <c r="BS35" s="393"/>
      <c r="BT35" s="393" t="s">
        <v>99</v>
      </c>
      <c r="BU35" s="393"/>
      <c r="BV35" s="394"/>
      <c r="BW35" s="392" t="s">
        <v>103</v>
      </c>
      <c r="BX35" s="393"/>
      <c r="BY35" s="393"/>
      <c r="BZ35" s="393" t="s">
        <v>99</v>
      </c>
      <c r="CA35" s="393"/>
      <c r="CB35" s="394"/>
      <c r="CC35" s="392" t="s">
        <v>103</v>
      </c>
      <c r="CD35" s="393"/>
      <c r="CE35" s="393"/>
      <c r="CF35" s="393" t="s">
        <v>99</v>
      </c>
      <c r="CG35" s="393"/>
      <c r="CH35" s="394"/>
    </row>
    <row r="36" spans="1:86" ht="13.5" customHeight="1" thickBot="1">
      <c r="A36" s="420"/>
      <c r="B36" s="421"/>
      <c r="C36" s="385"/>
      <c r="D36" s="375"/>
      <c r="E36" s="375"/>
      <c r="F36" s="395"/>
      <c r="G36" s="395"/>
      <c r="H36" s="396"/>
      <c r="I36" s="385"/>
      <c r="J36" s="375"/>
      <c r="K36" s="375"/>
      <c r="L36" s="395"/>
      <c r="M36" s="395"/>
      <c r="N36" s="396"/>
      <c r="O36" s="385"/>
      <c r="P36" s="375"/>
      <c r="Q36" s="375"/>
      <c r="R36" s="395"/>
      <c r="S36" s="395"/>
      <c r="T36" s="396"/>
      <c r="U36" s="385"/>
      <c r="V36" s="375"/>
      <c r="W36" s="375"/>
      <c r="X36" s="395"/>
      <c r="Y36" s="395"/>
      <c r="Z36" s="396"/>
      <c r="AA36" s="385"/>
      <c r="AB36" s="375"/>
      <c r="AC36" s="375"/>
      <c r="AD36" s="395"/>
      <c r="AE36" s="395"/>
      <c r="AF36" s="396"/>
      <c r="AG36" s="385"/>
      <c r="AH36" s="375"/>
      <c r="AI36" s="375"/>
      <c r="AJ36" s="395"/>
      <c r="AK36" s="395"/>
      <c r="AL36" s="396"/>
      <c r="AM36" s="385"/>
      <c r="AN36" s="375"/>
      <c r="AO36" s="375"/>
      <c r="AP36" s="395"/>
      <c r="AQ36" s="395"/>
      <c r="AR36" s="396"/>
      <c r="AS36" s="385"/>
      <c r="AT36" s="375"/>
      <c r="AU36" s="375"/>
      <c r="AV36" s="395"/>
      <c r="AW36" s="395"/>
      <c r="AX36" s="396"/>
      <c r="AY36" s="385"/>
      <c r="AZ36" s="375"/>
      <c r="BA36" s="375"/>
      <c r="BB36" s="395"/>
      <c r="BC36" s="395"/>
      <c r="BD36" s="396"/>
      <c r="BE36" s="385"/>
      <c r="BF36" s="375"/>
      <c r="BG36" s="375"/>
      <c r="BH36" s="395"/>
      <c r="BI36" s="395"/>
      <c r="BJ36" s="396"/>
      <c r="BK36" s="385"/>
      <c r="BL36" s="375"/>
      <c r="BM36" s="375"/>
      <c r="BN36" s="395"/>
      <c r="BO36" s="395"/>
      <c r="BP36" s="396"/>
      <c r="BQ36" s="385"/>
      <c r="BR36" s="375"/>
      <c r="BS36" s="375"/>
      <c r="BT36" s="395"/>
      <c r="BU36" s="395"/>
      <c r="BV36" s="396"/>
      <c r="BW36" s="385"/>
      <c r="BX36" s="375"/>
      <c r="BY36" s="375"/>
      <c r="BZ36" s="395"/>
      <c r="CA36" s="395"/>
      <c r="CB36" s="396"/>
      <c r="CC36" s="385"/>
      <c r="CD36" s="375"/>
      <c r="CE36" s="375"/>
      <c r="CF36" s="395"/>
      <c r="CG36" s="395"/>
      <c r="CH36" s="396"/>
    </row>
    <row r="37" spans="1:86" ht="13.5" customHeight="1" thickBot="1">
      <c r="A37" s="422">
        <v>10</v>
      </c>
      <c r="B37" s="423" t="s">
        <v>104</v>
      </c>
      <c r="C37" s="377" t="s">
        <v>93</v>
      </c>
      <c r="D37" s="378"/>
      <c r="E37" s="378"/>
      <c r="F37" s="378" t="s">
        <v>95</v>
      </c>
      <c r="G37" s="378"/>
      <c r="H37" s="391"/>
      <c r="I37" s="377" t="s">
        <v>93</v>
      </c>
      <c r="J37" s="378"/>
      <c r="K37" s="378"/>
      <c r="L37" s="378" t="s">
        <v>95</v>
      </c>
      <c r="M37" s="378"/>
      <c r="N37" s="391"/>
      <c r="O37" s="377" t="s">
        <v>93</v>
      </c>
      <c r="P37" s="378"/>
      <c r="Q37" s="378"/>
      <c r="R37" s="378" t="s">
        <v>95</v>
      </c>
      <c r="S37" s="378"/>
      <c r="T37" s="391"/>
      <c r="U37" s="377" t="s">
        <v>93</v>
      </c>
      <c r="V37" s="378"/>
      <c r="W37" s="378"/>
      <c r="X37" s="378" t="s">
        <v>95</v>
      </c>
      <c r="Y37" s="378"/>
      <c r="Z37" s="391"/>
      <c r="AA37" s="377" t="s">
        <v>93</v>
      </c>
      <c r="AB37" s="378"/>
      <c r="AC37" s="378"/>
      <c r="AD37" s="378" t="s">
        <v>95</v>
      </c>
      <c r="AE37" s="378"/>
      <c r="AF37" s="391"/>
      <c r="AG37" s="377" t="s">
        <v>93</v>
      </c>
      <c r="AH37" s="378"/>
      <c r="AI37" s="378"/>
      <c r="AJ37" s="378" t="s">
        <v>95</v>
      </c>
      <c r="AK37" s="378"/>
      <c r="AL37" s="391"/>
      <c r="AM37" s="377" t="s">
        <v>93</v>
      </c>
      <c r="AN37" s="378"/>
      <c r="AO37" s="378"/>
      <c r="AP37" s="378" t="s">
        <v>95</v>
      </c>
      <c r="AQ37" s="378"/>
      <c r="AR37" s="391"/>
      <c r="AS37" s="377" t="s">
        <v>93</v>
      </c>
      <c r="AT37" s="378"/>
      <c r="AU37" s="378"/>
      <c r="AV37" s="378" t="s">
        <v>95</v>
      </c>
      <c r="AW37" s="378"/>
      <c r="AX37" s="391"/>
      <c r="AY37" s="377" t="s">
        <v>93</v>
      </c>
      <c r="AZ37" s="378"/>
      <c r="BA37" s="378"/>
      <c r="BB37" s="378" t="s">
        <v>95</v>
      </c>
      <c r="BC37" s="378"/>
      <c r="BD37" s="391"/>
      <c r="BE37" s="377" t="s">
        <v>93</v>
      </c>
      <c r="BF37" s="378"/>
      <c r="BG37" s="378"/>
      <c r="BH37" s="378" t="s">
        <v>95</v>
      </c>
      <c r="BI37" s="378"/>
      <c r="BJ37" s="391"/>
      <c r="BK37" s="377" t="s">
        <v>93</v>
      </c>
      <c r="BL37" s="378"/>
      <c r="BM37" s="378"/>
      <c r="BN37" s="378" t="s">
        <v>95</v>
      </c>
      <c r="BO37" s="378"/>
      <c r="BP37" s="391"/>
      <c r="BQ37" s="377" t="s">
        <v>93</v>
      </c>
      <c r="BR37" s="378"/>
      <c r="BS37" s="378"/>
      <c r="BT37" s="378" t="s">
        <v>95</v>
      </c>
      <c r="BU37" s="378"/>
      <c r="BV37" s="391"/>
      <c r="BW37" s="377" t="s">
        <v>93</v>
      </c>
      <c r="BX37" s="378"/>
      <c r="BY37" s="378"/>
      <c r="BZ37" s="378" t="s">
        <v>95</v>
      </c>
      <c r="CA37" s="378"/>
      <c r="CB37" s="391"/>
      <c r="CC37" s="377" t="s">
        <v>93</v>
      </c>
      <c r="CD37" s="378"/>
      <c r="CE37" s="378"/>
      <c r="CF37" s="378" t="s">
        <v>95</v>
      </c>
      <c r="CG37" s="378"/>
      <c r="CH37" s="391"/>
    </row>
    <row r="38" spans="1:86" ht="13.5" customHeight="1" thickBot="1">
      <c r="A38" s="422"/>
      <c r="B38" s="423"/>
      <c r="C38" s="382"/>
      <c r="D38" s="383"/>
      <c r="E38" s="383"/>
      <c r="F38" s="383"/>
      <c r="G38" s="383"/>
      <c r="H38" s="384"/>
      <c r="I38" s="382"/>
      <c r="J38" s="383"/>
      <c r="K38" s="383"/>
      <c r="L38" s="383"/>
      <c r="M38" s="383"/>
      <c r="N38" s="384"/>
      <c r="O38" s="382"/>
      <c r="P38" s="383"/>
      <c r="Q38" s="383"/>
      <c r="R38" s="383"/>
      <c r="S38" s="383"/>
      <c r="T38" s="384"/>
      <c r="U38" s="382"/>
      <c r="V38" s="383"/>
      <c r="W38" s="383"/>
      <c r="X38" s="383"/>
      <c r="Y38" s="383"/>
      <c r="Z38" s="384"/>
      <c r="AA38" s="382"/>
      <c r="AB38" s="383"/>
      <c r="AC38" s="383"/>
      <c r="AD38" s="383"/>
      <c r="AE38" s="383"/>
      <c r="AF38" s="384"/>
      <c r="AG38" s="382"/>
      <c r="AH38" s="383"/>
      <c r="AI38" s="383"/>
      <c r="AJ38" s="383"/>
      <c r="AK38" s="383"/>
      <c r="AL38" s="384"/>
      <c r="AM38" s="382"/>
      <c r="AN38" s="383"/>
      <c r="AO38" s="383"/>
      <c r="AP38" s="383"/>
      <c r="AQ38" s="383"/>
      <c r="AR38" s="384"/>
      <c r="AS38" s="382"/>
      <c r="AT38" s="383"/>
      <c r="AU38" s="383"/>
      <c r="AV38" s="383"/>
      <c r="AW38" s="383"/>
      <c r="AX38" s="384"/>
      <c r="AY38" s="382"/>
      <c r="AZ38" s="383"/>
      <c r="BA38" s="383"/>
      <c r="BB38" s="383"/>
      <c r="BC38" s="383"/>
      <c r="BD38" s="384"/>
      <c r="BE38" s="382"/>
      <c r="BF38" s="383"/>
      <c r="BG38" s="383"/>
      <c r="BH38" s="383"/>
      <c r="BI38" s="383"/>
      <c r="BJ38" s="384"/>
      <c r="BK38" s="382"/>
      <c r="BL38" s="383"/>
      <c r="BM38" s="383"/>
      <c r="BN38" s="383"/>
      <c r="BO38" s="383"/>
      <c r="BP38" s="384"/>
      <c r="BQ38" s="382"/>
      <c r="BR38" s="383"/>
      <c r="BS38" s="383"/>
      <c r="BT38" s="383"/>
      <c r="BU38" s="383"/>
      <c r="BV38" s="384"/>
      <c r="BW38" s="382"/>
      <c r="BX38" s="383"/>
      <c r="BY38" s="383"/>
      <c r="BZ38" s="383"/>
      <c r="CA38" s="383"/>
      <c r="CB38" s="384"/>
      <c r="CC38" s="382"/>
      <c r="CD38" s="383"/>
      <c r="CE38" s="383"/>
      <c r="CF38" s="383"/>
      <c r="CG38" s="383"/>
      <c r="CH38" s="384"/>
    </row>
    <row r="39" spans="1:86" ht="13.5" customHeight="1" thickBot="1">
      <c r="A39" s="422"/>
      <c r="B39" s="423"/>
      <c r="C39" s="392" t="s">
        <v>94</v>
      </c>
      <c r="D39" s="393"/>
      <c r="E39" s="393"/>
      <c r="F39" s="393" t="s">
        <v>105</v>
      </c>
      <c r="G39" s="393"/>
      <c r="H39" s="394"/>
      <c r="I39" s="392" t="s">
        <v>94</v>
      </c>
      <c r="J39" s="393"/>
      <c r="K39" s="393"/>
      <c r="L39" s="393" t="s">
        <v>105</v>
      </c>
      <c r="M39" s="393"/>
      <c r="N39" s="394"/>
      <c r="O39" s="392" t="s">
        <v>94</v>
      </c>
      <c r="P39" s="393"/>
      <c r="Q39" s="393"/>
      <c r="R39" s="393" t="s">
        <v>105</v>
      </c>
      <c r="S39" s="393"/>
      <c r="T39" s="394"/>
      <c r="U39" s="392" t="s">
        <v>94</v>
      </c>
      <c r="V39" s="393"/>
      <c r="W39" s="393"/>
      <c r="X39" s="393" t="s">
        <v>105</v>
      </c>
      <c r="Y39" s="393"/>
      <c r="Z39" s="394"/>
      <c r="AA39" s="392" t="s">
        <v>94</v>
      </c>
      <c r="AB39" s="393"/>
      <c r="AC39" s="393"/>
      <c r="AD39" s="393" t="s">
        <v>105</v>
      </c>
      <c r="AE39" s="393"/>
      <c r="AF39" s="394"/>
      <c r="AG39" s="392" t="s">
        <v>94</v>
      </c>
      <c r="AH39" s="393"/>
      <c r="AI39" s="393"/>
      <c r="AJ39" s="393" t="s">
        <v>105</v>
      </c>
      <c r="AK39" s="393"/>
      <c r="AL39" s="394"/>
      <c r="AM39" s="392" t="s">
        <v>94</v>
      </c>
      <c r="AN39" s="393"/>
      <c r="AO39" s="393"/>
      <c r="AP39" s="393" t="s">
        <v>105</v>
      </c>
      <c r="AQ39" s="393"/>
      <c r="AR39" s="394"/>
      <c r="AS39" s="392" t="s">
        <v>94</v>
      </c>
      <c r="AT39" s="393"/>
      <c r="AU39" s="393"/>
      <c r="AV39" s="393" t="s">
        <v>105</v>
      </c>
      <c r="AW39" s="393"/>
      <c r="AX39" s="394"/>
      <c r="AY39" s="392" t="s">
        <v>94</v>
      </c>
      <c r="AZ39" s="393"/>
      <c r="BA39" s="393"/>
      <c r="BB39" s="393" t="s">
        <v>105</v>
      </c>
      <c r="BC39" s="393"/>
      <c r="BD39" s="394"/>
      <c r="BE39" s="392" t="s">
        <v>94</v>
      </c>
      <c r="BF39" s="393"/>
      <c r="BG39" s="393"/>
      <c r="BH39" s="393" t="s">
        <v>105</v>
      </c>
      <c r="BI39" s="393"/>
      <c r="BJ39" s="394"/>
      <c r="BK39" s="392" t="s">
        <v>94</v>
      </c>
      <c r="BL39" s="393"/>
      <c r="BM39" s="393"/>
      <c r="BN39" s="393" t="s">
        <v>105</v>
      </c>
      <c r="BO39" s="393"/>
      <c r="BP39" s="394"/>
      <c r="BQ39" s="392" t="s">
        <v>94</v>
      </c>
      <c r="BR39" s="393"/>
      <c r="BS39" s="393"/>
      <c r="BT39" s="393" t="s">
        <v>105</v>
      </c>
      <c r="BU39" s="393"/>
      <c r="BV39" s="394"/>
      <c r="BW39" s="392" t="s">
        <v>94</v>
      </c>
      <c r="BX39" s="393"/>
      <c r="BY39" s="393"/>
      <c r="BZ39" s="393" t="s">
        <v>105</v>
      </c>
      <c r="CA39" s="393"/>
      <c r="CB39" s="394"/>
      <c r="CC39" s="392" t="s">
        <v>94</v>
      </c>
      <c r="CD39" s="393"/>
      <c r="CE39" s="393"/>
      <c r="CF39" s="393" t="s">
        <v>105</v>
      </c>
      <c r="CG39" s="393"/>
      <c r="CH39" s="394"/>
    </row>
    <row r="40" spans="1:86" ht="13.5" customHeight="1" thickBot="1">
      <c r="A40" s="422"/>
      <c r="B40" s="423"/>
      <c r="C40" s="385"/>
      <c r="D40" s="375"/>
      <c r="E40" s="375"/>
      <c r="F40" s="375"/>
      <c r="G40" s="375"/>
      <c r="H40" s="376"/>
      <c r="I40" s="385"/>
      <c r="J40" s="375"/>
      <c r="K40" s="375"/>
      <c r="L40" s="375"/>
      <c r="M40" s="375"/>
      <c r="N40" s="376"/>
      <c r="O40" s="385"/>
      <c r="P40" s="375"/>
      <c r="Q40" s="375"/>
      <c r="R40" s="375"/>
      <c r="S40" s="375"/>
      <c r="T40" s="376"/>
      <c r="U40" s="385"/>
      <c r="V40" s="375"/>
      <c r="W40" s="375"/>
      <c r="X40" s="375"/>
      <c r="Y40" s="375"/>
      <c r="Z40" s="376"/>
      <c r="AA40" s="385"/>
      <c r="AB40" s="375"/>
      <c r="AC40" s="375"/>
      <c r="AD40" s="375"/>
      <c r="AE40" s="375"/>
      <c r="AF40" s="376"/>
      <c r="AG40" s="385"/>
      <c r="AH40" s="375"/>
      <c r="AI40" s="375"/>
      <c r="AJ40" s="375"/>
      <c r="AK40" s="375"/>
      <c r="AL40" s="376"/>
      <c r="AM40" s="385"/>
      <c r="AN40" s="375"/>
      <c r="AO40" s="375"/>
      <c r="AP40" s="375"/>
      <c r="AQ40" s="375"/>
      <c r="AR40" s="376"/>
      <c r="AS40" s="385"/>
      <c r="AT40" s="375"/>
      <c r="AU40" s="375"/>
      <c r="AV40" s="375"/>
      <c r="AW40" s="375"/>
      <c r="AX40" s="376"/>
      <c r="AY40" s="385"/>
      <c r="AZ40" s="375"/>
      <c r="BA40" s="375"/>
      <c r="BB40" s="375"/>
      <c r="BC40" s="375"/>
      <c r="BD40" s="376"/>
      <c r="BE40" s="385"/>
      <c r="BF40" s="375"/>
      <c r="BG40" s="375"/>
      <c r="BH40" s="375"/>
      <c r="BI40" s="375"/>
      <c r="BJ40" s="376"/>
      <c r="BK40" s="385"/>
      <c r="BL40" s="375"/>
      <c r="BM40" s="375"/>
      <c r="BN40" s="375"/>
      <c r="BO40" s="375"/>
      <c r="BP40" s="376"/>
      <c r="BQ40" s="385"/>
      <c r="BR40" s="375"/>
      <c r="BS40" s="375"/>
      <c r="BT40" s="375"/>
      <c r="BU40" s="375"/>
      <c r="BV40" s="376"/>
      <c r="BW40" s="385"/>
      <c r="BX40" s="375"/>
      <c r="BY40" s="375"/>
      <c r="BZ40" s="375"/>
      <c r="CA40" s="375"/>
      <c r="CB40" s="376"/>
      <c r="CC40" s="385"/>
      <c r="CD40" s="375"/>
      <c r="CE40" s="375"/>
      <c r="CF40" s="375"/>
      <c r="CG40" s="375"/>
      <c r="CH40" s="376"/>
    </row>
    <row r="41" spans="1:86" ht="13.5" customHeight="1" thickBot="1">
      <c r="A41" s="420">
        <v>11</v>
      </c>
      <c r="B41" s="421" t="s">
        <v>106</v>
      </c>
      <c r="C41" s="377" t="s">
        <v>98</v>
      </c>
      <c r="D41" s="378"/>
      <c r="E41" s="378"/>
      <c r="F41" s="378" t="s">
        <v>100</v>
      </c>
      <c r="G41" s="378"/>
      <c r="H41" s="391"/>
      <c r="I41" s="377" t="s">
        <v>98</v>
      </c>
      <c r="J41" s="378"/>
      <c r="K41" s="378"/>
      <c r="L41" s="378" t="s">
        <v>100</v>
      </c>
      <c r="M41" s="378"/>
      <c r="N41" s="391"/>
      <c r="O41" s="377" t="s">
        <v>98</v>
      </c>
      <c r="P41" s="378"/>
      <c r="Q41" s="378"/>
      <c r="R41" s="378" t="s">
        <v>100</v>
      </c>
      <c r="S41" s="378"/>
      <c r="T41" s="391"/>
      <c r="U41" s="377" t="s">
        <v>98</v>
      </c>
      <c r="V41" s="378"/>
      <c r="W41" s="378"/>
      <c r="X41" s="378" t="s">
        <v>100</v>
      </c>
      <c r="Y41" s="378"/>
      <c r="Z41" s="391"/>
      <c r="AA41" s="377" t="s">
        <v>98</v>
      </c>
      <c r="AB41" s="378"/>
      <c r="AC41" s="378"/>
      <c r="AD41" s="378" t="s">
        <v>100</v>
      </c>
      <c r="AE41" s="378"/>
      <c r="AF41" s="391"/>
      <c r="AG41" s="377" t="s">
        <v>98</v>
      </c>
      <c r="AH41" s="378"/>
      <c r="AI41" s="378"/>
      <c r="AJ41" s="378" t="s">
        <v>100</v>
      </c>
      <c r="AK41" s="378"/>
      <c r="AL41" s="391"/>
      <c r="AM41" s="377" t="s">
        <v>98</v>
      </c>
      <c r="AN41" s="378"/>
      <c r="AO41" s="378"/>
      <c r="AP41" s="378" t="s">
        <v>100</v>
      </c>
      <c r="AQ41" s="378"/>
      <c r="AR41" s="391"/>
      <c r="AS41" s="377" t="s">
        <v>98</v>
      </c>
      <c r="AT41" s="378"/>
      <c r="AU41" s="378"/>
      <c r="AV41" s="378" t="s">
        <v>100</v>
      </c>
      <c r="AW41" s="378"/>
      <c r="AX41" s="391"/>
      <c r="AY41" s="377" t="s">
        <v>98</v>
      </c>
      <c r="AZ41" s="378"/>
      <c r="BA41" s="378"/>
      <c r="BB41" s="378" t="s">
        <v>100</v>
      </c>
      <c r="BC41" s="378"/>
      <c r="BD41" s="391"/>
      <c r="BE41" s="377" t="s">
        <v>98</v>
      </c>
      <c r="BF41" s="378"/>
      <c r="BG41" s="378"/>
      <c r="BH41" s="378" t="s">
        <v>100</v>
      </c>
      <c r="BI41" s="378"/>
      <c r="BJ41" s="391"/>
      <c r="BK41" s="377" t="s">
        <v>98</v>
      </c>
      <c r="BL41" s="378"/>
      <c r="BM41" s="378"/>
      <c r="BN41" s="378" t="s">
        <v>100</v>
      </c>
      <c r="BO41" s="378"/>
      <c r="BP41" s="391"/>
      <c r="BQ41" s="377" t="s">
        <v>98</v>
      </c>
      <c r="BR41" s="378"/>
      <c r="BS41" s="378"/>
      <c r="BT41" s="378" t="s">
        <v>100</v>
      </c>
      <c r="BU41" s="378"/>
      <c r="BV41" s="391"/>
      <c r="BW41" s="377" t="s">
        <v>98</v>
      </c>
      <c r="BX41" s="378"/>
      <c r="BY41" s="378"/>
      <c r="BZ41" s="378" t="s">
        <v>100</v>
      </c>
      <c r="CA41" s="378"/>
      <c r="CB41" s="391"/>
      <c r="CC41" s="377" t="s">
        <v>98</v>
      </c>
      <c r="CD41" s="378"/>
      <c r="CE41" s="378"/>
      <c r="CF41" s="378" t="s">
        <v>100</v>
      </c>
      <c r="CG41" s="378"/>
      <c r="CH41" s="391"/>
    </row>
    <row r="42" spans="1:86" ht="13.5" customHeight="1" thickBot="1">
      <c r="A42" s="420"/>
      <c r="B42" s="421"/>
      <c r="C42" s="388"/>
      <c r="D42" s="389"/>
      <c r="E42" s="389"/>
      <c r="F42" s="389"/>
      <c r="G42" s="389"/>
      <c r="H42" s="390"/>
      <c r="I42" s="388"/>
      <c r="J42" s="389"/>
      <c r="K42" s="389"/>
      <c r="L42" s="389"/>
      <c r="M42" s="389"/>
      <c r="N42" s="390"/>
      <c r="O42" s="388"/>
      <c r="P42" s="389"/>
      <c r="Q42" s="389"/>
      <c r="R42" s="389"/>
      <c r="S42" s="389"/>
      <c r="T42" s="390"/>
      <c r="U42" s="388"/>
      <c r="V42" s="389"/>
      <c r="W42" s="389"/>
      <c r="X42" s="389"/>
      <c r="Y42" s="389"/>
      <c r="Z42" s="390"/>
      <c r="AA42" s="388"/>
      <c r="AB42" s="389"/>
      <c r="AC42" s="389"/>
      <c r="AD42" s="389"/>
      <c r="AE42" s="389"/>
      <c r="AF42" s="390"/>
      <c r="AG42" s="388"/>
      <c r="AH42" s="389"/>
      <c r="AI42" s="389"/>
      <c r="AJ42" s="389"/>
      <c r="AK42" s="389"/>
      <c r="AL42" s="390"/>
      <c r="AM42" s="388"/>
      <c r="AN42" s="389"/>
      <c r="AO42" s="389"/>
      <c r="AP42" s="389"/>
      <c r="AQ42" s="389"/>
      <c r="AR42" s="390"/>
      <c r="AS42" s="388"/>
      <c r="AT42" s="389"/>
      <c r="AU42" s="389"/>
      <c r="AV42" s="389"/>
      <c r="AW42" s="389"/>
      <c r="AX42" s="390"/>
      <c r="AY42" s="388"/>
      <c r="AZ42" s="389"/>
      <c r="BA42" s="389"/>
      <c r="BB42" s="389"/>
      <c r="BC42" s="389"/>
      <c r="BD42" s="390"/>
      <c r="BE42" s="388"/>
      <c r="BF42" s="389"/>
      <c r="BG42" s="389"/>
      <c r="BH42" s="389"/>
      <c r="BI42" s="389"/>
      <c r="BJ42" s="390"/>
      <c r="BK42" s="388"/>
      <c r="BL42" s="389"/>
      <c r="BM42" s="389"/>
      <c r="BN42" s="389"/>
      <c r="BO42" s="389"/>
      <c r="BP42" s="390"/>
      <c r="BQ42" s="388"/>
      <c r="BR42" s="389"/>
      <c r="BS42" s="389"/>
      <c r="BT42" s="389"/>
      <c r="BU42" s="389"/>
      <c r="BV42" s="390"/>
      <c r="BW42" s="388"/>
      <c r="BX42" s="389"/>
      <c r="BY42" s="389"/>
      <c r="BZ42" s="389"/>
      <c r="CA42" s="389"/>
      <c r="CB42" s="390"/>
      <c r="CC42" s="388"/>
      <c r="CD42" s="389"/>
      <c r="CE42" s="389"/>
      <c r="CF42" s="389"/>
      <c r="CG42" s="389"/>
      <c r="CH42" s="390"/>
    </row>
    <row r="43" spans="1:86" ht="13.5" customHeight="1" thickBot="1">
      <c r="A43" s="422">
        <v>12</v>
      </c>
      <c r="B43" s="423" t="s">
        <v>107</v>
      </c>
      <c r="C43" s="377" t="s">
        <v>102</v>
      </c>
      <c r="D43" s="378"/>
      <c r="E43" s="378"/>
      <c r="F43" s="378" t="s">
        <v>103</v>
      </c>
      <c r="G43" s="378"/>
      <c r="H43" s="391"/>
      <c r="I43" s="377" t="s">
        <v>102</v>
      </c>
      <c r="J43" s="378"/>
      <c r="K43" s="378"/>
      <c r="L43" s="378" t="s">
        <v>103</v>
      </c>
      <c r="M43" s="378"/>
      <c r="N43" s="391"/>
      <c r="O43" s="377" t="s">
        <v>102</v>
      </c>
      <c r="P43" s="378"/>
      <c r="Q43" s="378"/>
      <c r="R43" s="378" t="s">
        <v>103</v>
      </c>
      <c r="S43" s="378"/>
      <c r="T43" s="391"/>
      <c r="U43" s="377" t="s">
        <v>102</v>
      </c>
      <c r="V43" s="378"/>
      <c r="W43" s="378"/>
      <c r="X43" s="378" t="s">
        <v>103</v>
      </c>
      <c r="Y43" s="378"/>
      <c r="Z43" s="391"/>
      <c r="AA43" s="377" t="s">
        <v>102</v>
      </c>
      <c r="AB43" s="378"/>
      <c r="AC43" s="378"/>
      <c r="AD43" s="378" t="s">
        <v>103</v>
      </c>
      <c r="AE43" s="378"/>
      <c r="AF43" s="391"/>
      <c r="AG43" s="377" t="s">
        <v>102</v>
      </c>
      <c r="AH43" s="378"/>
      <c r="AI43" s="378"/>
      <c r="AJ43" s="378" t="s">
        <v>103</v>
      </c>
      <c r="AK43" s="378"/>
      <c r="AL43" s="391"/>
      <c r="AM43" s="377" t="s">
        <v>102</v>
      </c>
      <c r="AN43" s="378"/>
      <c r="AO43" s="378"/>
      <c r="AP43" s="378" t="s">
        <v>103</v>
      </c>
      <c r="AQ43" s="378"/>
      <c r="AR43" s="391"/>
      <c r="AS43" s="377" t="s">
        <v>102</v>
      </c>
      <c r="AT43" s="378"/>
      <c r="AU43" s="378"/>
      <c r="AV43" s="378" t="s">
        <v>103</v>
      </c>
      <c r="AW43" s="378"/>
      <c r="AX43" s="391"/>
      <c r="AY43" s="377" t="s">
        <v>102</v>
      </c>
      <c r="AZ43" s="378"/>
      <c r="BA43" s="378"/>
      <c r="BB43" s="378" t="s">
        <v>103</v>
      </c>
      <c r="BC43" s="378"/>
      <c r="BD43" s="391"/>
      <c r="BE43" s="377" t="s">
        <v>102</v>
      </c>
      <c r="BF43" s="378"/>
      <c r="BG43" s="378"/>
      <c r="BH43" s="378" t="s">
        <v>103</v>
      </c>
      <c r="BI43" s="378"/>
      <c r="BJ43" s="391"/>
      <c r="BK43" s="377" t="s">
        <v>102</v>
      </c>
      <c r="BL43" s="378"/>
      <c r="BM43" s="378"/>
      <c r="BN43" s="378" t="s">
        <v>103</v>
      </c>
      <c r="BO43" s="378"/>
      <c r="BP43" s="391"/>
      <c r="BQ43" s="377" t="s">
        <v>102</v>
      </c>
      <c r="BR43" s="378"/>
      <c r="BS43" s="378"/>
      <c r="BT43" s="378" t="s">
        <v>103</v>
      </c>
      <c r="BU43" s="378"/>
      <c r="BV43" s="391"/>
      <c r="BW43" s="377" t="s">
        <v>102</v>
      </c>
      <c r="BX43" s="378"/>
      <c r="BY43" s="378"/>
      <c r="BZ43" s="378" t="s">
        <v>103</v>
      </c>
      <c r="CA43" s="378"/>
      <c r="CB43" s="391"/>
      <c r="CC43" s="377" t="s">
        <v>102</v>
      </c>
      <c r="CD43" s="378"/>
      <c r="CE43" s="378"/>
      <c r="CF43" s="378" t="s">
        <v>103</v>
      </c>
      <c r="CG43" s="378"/>
      <c r="CH43" s="391"/>
    </row>
    <row r="44" spans="1:86" ht="13.5" customHeight="1" thickBot="1">
      <c r="A44" s="422"/>
      <c r="B44" s="423"/>
      <c r="C44" s="385"/>
      <c r="D44" s="375"/>
      <c r="E44" s="375"/>
      <c r="F44" s="386"/>
      <c r="G44" s="386"/>
      <c r="H44" s="387"/>
      <c r="I44" s="385"/>
      <c r="J44" s="375"/>
      <c r="K44" s="375"/>
      <c r="L44" s="386"/>
      <c r="M44" s="386"/>
      <c r="N44" s="387"/>
      <c r="O44" s="385"/>
      <c r="P44" s="375"/>
      <c r="Q44" s="375"/>
      <c r="R44" s="386"/>
      <c r="S44" s="386"/>
      <c r="T44" s="387"/>
      <c r="U44" s="385"/>
      <c r="V44" s="375"/>
      <c r="W44" s="375"/>
      <c r="X44" s="386"/>
      <c r="Y44" s="386"/>
      <c r="Z44" s="387"/>
      <c r="AA44" s="385"/>
      <c r="AB44" s="375"/>
      <c r="AC44" s="375"/>
      <c r="AD44" s="386"/>
      <c r="AE44" s="386"/>
      <c r="AF44" s="387"/>
      <c r="AG44" s="385"/>
      <c r="AH44" s="375"/>
      <c r="AI44" s="375"/>
      <c r="AJ44" s="386"/>
      <c r="AK44" s="386"/>
      <c r="AL44" s="387"/>
      <c r="AM44" s="385"/>
      <c r="AN44" s="375"/>
      <c r="AO44" s="375"/>
      <c r="AP44" s="386"/>
      <c r="AQ44" s="386"/>
      <c r="AR44" s="387"/>
      <c r="AS44" s="385"/>
      <c r="AT44" s="375"/>
      <c r="AU44" s="375"/>
      <c r="AV44" s="386"/>
      <c r="AW44" s="386"/>
      <c r="AX44" s="387"/>
      <c r="AY44" s="385"/>
      <c r="AZ44" s="375"/>
      <c r="BA44" s="375"/>
      <c r="BB44" s="386"/>
      <c r="BC44" s="386"/>
      <c r="BD44" s="387"/>
      <c r="BE44" s="385"/>
      <c r="BF44" s="375"/>
      <c r="BG44" s="375"/>
      <c r="BH44" s="386"/>
      <c r="BI44" s="386"/>
      <c r="BJ44" s="387"/>
      <c r="BK44" s="385"/>
      <c r="BL44" s="375"/>
      <c r="BM44" s="375"/>
      <c r="BN44" s="386"/>
      <c r="BO44" s="386"/>
      <c r="BP44" s="387"/>
      <c r="BQ44" s="385"/>
      <c r="BR44" s="375"/>
      <c r="BS44" s="375"/>
      <c r="BT44" s="386"/>
      <c r="BU44" s="386"/>
      <c r="BV44" s="387"/>
      <c r="BW44" s="385"/>
      <c r="BX44" s="375"/>
      <c r="BY44" s="375"/>
      <c r="BZ44" s="386"/>
      <c r="CA44" s="386"/>
      <c r="CB44" s="387"/>
      <c r="CC44" s="385"/>
      <c r="CD44" s="375"/>
      <c r="CE44" s="375"/>
      <c r="CF44" s="386"/>
      <c r="CG44" s="386"/>
      <c r="CH44" s="387"/>
    </row>
    <row r="45" spans="1:86" ht="13.5" customHeight="1" thickBot="1">
      <c r="A45" s="420">
        <v>13</v>
      </c>
      <c r="B45" s="421" t="s">
        <v>108</v>
      </c>
      <c r="C45" s="377" t="s">
        <v>93</v>
      </c>
      <c r="D45" s="378"/>
      <c r="E45" s="378"/>
      <c r="F45" s="378" t="s">
        <v>95</v>
      </c>
      <c r="G45" s="378"/>
      <c r="H45" s="391"/>
      <c r="I45" s="377" t="s">
        <v>93</v>
      </c>
      <c r="J45" s="378"/>
      <c r="K45" s="378"/>
      <c r="L45" s="378" t="s">
        <v>95</v>
      </c>
      <c r="M45" s="378"/>
      <c r="N45" s="391"/>
      <c r="O45" s="377" t="s">
        <v>93</v>
      </c>
      <c r="P45" s="378"/>
      <c r="Q45" s="378"/>
      <c r="R45" s="378" t="s">
        <v>95</v>
      </c>
      <c r="S45" s="378"/>
      <c r="T45" s="391"/>
      <c r="U45" s="377" t="s">
        <v>93</v>
      </c>
      <c r="V45" s="378"/>
      <c r="W45" s="378"/>
      <c r="X45" s="378" t="s">
        <v>95</v>
      </c>
      <c r="Y45" s="378"/>
      <c r="Z45" s="391"/>
      <c r="AA45" s="377" t="s">
        <v>93</v>
      </c>
      <c r="AB45" s="378"/>
      <c r="AC45" s="378"/>
      <c r="AD45" s="378" t="s">
        <v>95</v>
      </c>
      <c r="AE45" s="378"/>
      <c r="AF45" s="391"/>
      <c r="AG45" s="377" t="s">
        <v>93</v>
      </c>
      <c r="AH45" s="378"/>
      <c r="AI45" s="378"/>
      <c r="AJ45" s="378" t="s">
        <v>95</v>
      </c>
      <c r="AK45" s="378"/>
      <c r="AL45" s="391"/>
      <c r="AM45" s="377" t="s">
        <v>93</v>
      </c>
      <c r="AN45" s="378"/>
      <c r="AO45" s="378"/>
      <c r="AP45" s="378" t="s">
        <v>95</v>
      </c>
      <c r="AQ45" s="378"/>
      <c r="AR45" s="391"/>
      <c r="AS45" s="377" t="s">
        <v>93</v>
      </c>
      <c r="AT45" s="378"/>
      <c r="AU45" s="378"/>
      <c r="AV45" s="378" t="s">
        <v>95</v>
      </c>
      <c r="AW45" s="378"/>
      <c r="AX45" s="391"/>
      <c r="AY45" s="377" t="s">
        <v>93</v>
      </c>
      <c r="AZ45" s="378"/>
      <c r="BA45" s="378"/>
      <c r="BB45" s="378" t="s">
        <v>95</v>
      </c>
      <c r="BC45" s="378"/>
      <c r="BD45" s="391"/>
      <c r="BE45" s="377" t="s">
        <v>93</v>
      </c>
      <c r="BF45" s="378"/>
      <c r="BG45" s="378"/>
      <c r="BH45" s="378" t="s">
        <v>95</v>
      </c>
      <c r="BI45" s="378"/>
      <c r="BJ45" s="391"/>
      <c r="BK45" s="377" t="s">
        <v>93</v>
      </c>
      <c r="BL45" s="378"/>
      <c r="BM45" s="378"/>
      <c r="BN45" s="378" t="s">
        <v>95</v>
      </c>
      <c r="BO45" s="378"/>
      <c r="BP45" s="391"/>
      <c r="BQ45" s="377" t="s">
        <v>93</v>
      </c>
      <c r="BR45" s="378"/>
      <c r="BS45" s="378"/>
      <c r="BT45" s="378" t="s">
        <v>95</v>
      </c>
      <c r="BU45" s="378"/>
      <c r="BV45" s="391"/>
      <c r="BW45" s="377" t="s">
        <v>93</v>
      </c>
      <c r="BX45" s="378"/>
      <c r="BY45" s="378"/>
      <c r="BZ45" s="378" t="s">
        <v>95</v>
      </c>
      <c r="CA45" s="378"/>
      <c r="CB45" s="391"/>
      <c r="CC45" s="377" t="s">
        <v>93</v>
      </c>
      <c r="CD45" s="378"/>
      <c r="CE45" s="378"/>
      <c r="CF45" s="378" t="s">
        <v>95</v>
      </c>
      <c r="CG45" s="378"/>
      <c r="CH45" s="391"/>
    </row>
    <row r="46" spans="1:86" ht="13.5" customHeight="1" thickBot="1">
      <c r="A46" s="420"/>
      <c r="B46" s="421"/>
      <c r="C46" s="382"/>
      <c r="D46" s="383"/>
      <c r="E46" s="383"/>
      <c r="F46" s="383"/>
      <c r="G46" s="383"/>
      <c r="H46" s="384"/>
      <c r="I46" s="382"/>
      <c r="J46" s="383"/>
      <c r="K46" s="383"/>
      <c r="L46" s="383"/>
      <c r="M46" s="383"/>
      <c r="N46" s="384"/>
      <c r="O46" s="382"/>
      <c r="P46" s="383"/>
      <c r="Q46" s="383"/>
      <c r="R46" s="383"/>
      <c r="S46" s="383"/>
      <c r="T46" s="384"/>
      <c r="U46" s="382"/>
      <c r="V46" s="383"/>
      <c r="W46" s="383"/>
      <c r="X46" s="383"/>
      <c r="Y46" s="383"/>
      <c r="Z46" s="384"/>
      <c r="AA46" s="382"/>
      <c r="AB46" s="383"/>
      <c r="AC46" s="383"/>
      <c r="AD46" s="383"/>
      <c r="AE46" s="383"/>
      <c r="AF46" s="384"/>
      <c r="AG46" s="382"/>
      <c r="AH46" s="383"/>
      <c r="AI46" s="383"/>
      <c r="AJ46" s="383"/>
      <c r="AK46" s="383"/>
      <c r="AL46" s="384"/>
      <c r="AM46" s="382"/>
      <c r="AN46" s="383"/>
      <c r="AO46" s="383"/>
      <c r="AP46" s="383"/>
      <c r="AQ46" s="383"/>
      <c r="AR46" s="384"/>
      <c r="AS46" s="382"/>
      <c r="AT46" s="383"/>
      <c r="AU46" s="383"/>
      <c r="AV46" s="383"/>
      <c r="AW46" s="383"/>
      <c r="AX46" s="384"/>
      <c r="AY46" s="382"/>
      <c r="AZ46" s="383"/>
      <c r="BA46" s="383"/>
      <c r="BB46" s="383"/>
      <c r="BC46" s="383"/>
      <c r="BD46" s="384"/>
      <c r="BE46" s="382"/>
      <c r="BF46" s="383"/>
      <c r="BG46" s="383"/>
      <c r="BH46" s="383"/>
      <c r="BI46" s="383"/>
      <c r="BJ46" s="384"/>
      <c r="BK46" s="382"/>
      <c r="BL46" s="383"/>
      <c r="BM46" s="383"/>
      <c r="BN46" s="383"/>
      <c r="BO46" s="383"/>
      <c r="BP46" s="384"/>
      <c r="BQ46" s="382"/>
      <c r="BR46" s="383"/>
      <c r="BS46" s="383"/>
      <c r="BT46" s="383"/>
      <c r="BU46" s="383"/>
      <c r="BV46" s="384"/>
      <c r="BW46" s="382"/>
      <c r="BX46" s="383"/>
      <c r="BY46" s="383"/>
      <c r="BZ46" s="383"/>
      <c r="CA46" s="383"/>
      <c r="CB46" s="384"/>
      <c r="CC46" s="382"/>
      <c r="CD46" s="383"/>
      <c r="CE46" s="383"/>
      <c r="CF46" s="383"/>
      <c r="CG46" s="383"/>
      <c r="CH46" s="384"/>
    </row>
    <row r="47" spans="1:86" ht="13.5" customHeight="1" thickBot="1">
      <c r="A47" s="420"/>
      <c r="B47" s="421"/>
      <c r="C47" s="392" t="s">
        <v>94</v>
      </c>
      <c r="D47" s="393"/>
      <c r="E47" s="393"/>
      <c r="F47" s="393" t="s">
        <v>105</v>
      </c>
      <c r="G47" s="393"/>
      <c r="H47" s="394"/>
      <c r="I47" s="392" t="s">
        <v>94</v>
      </c>
      <c r="J47" s="393"/>
      <c r="K47" s="393"/>
      <c r="L47" s="393" t="s">
        <v>105</v>
      </c>
      <c r="M47" s="393"/>
      <c r="N47" s="394"/>
      <c r="O47" s="392" t="s">
        <v>94</v>
      </c>
      <c r="P47" s="393"/>
      <c r="Q47" s="393"/>
      <c r="R47" s="393" t="s">
        <v>105</v>
      </c>
      <c r="S47" s="393"/>
      <c r="T47" s="394"/>
      <c r="U47" s="392" t="s">
        <v>94</v>
      </c>
      <c r="V47" s="393"/>
      <c r="W47" s="393"/>
      <c r="X47" s="393" t="s">
        <v>105</v>
      </c>
      <c r="Y47" s="393"/>
      <c r="Z47" s="394"/>
      <c r="AA47" s="392" t="s">
        <v>94</v>
      </c>
      <c r="AB47" s="393"/>
      <c r="AC47" s="393"/>
      <c r="AD47" s="393" t="s">
        <v>105</v>
      </c>
      <c r="AE47" s="393"/>
      <c r="AF47" s="394"/>
      <c r="AG47" s="392" t="s">
        <v>94</v>
      </c>
      <c r="AH47" s="393"/>
      <c r="AI47" s="393"/>
      <c r="AJ47" s="393" t="s">
        <v>105</v>
      </c>
      <c r="AK47" s="393"/>
      <c r="AL47" s="394"/>
      <c r="AM47" s="392" t="s">
        <v>94</v>
      </c>
      <c r="AN47" s="393"/>
      <c r="AO47" s="393"/>
      <c r="AP47" s="393" t="s">
        <v>105</v>
      </c>
      <c r="AQ47" s="393"/>
      <c r="AR47" s="394"/>
      <c r="AS47" s="392" t="s">
        <v>94</v>
      </c>
      <c r="AT47" s="393"/>
      <c r="AU47" s="393"/>
      <c r="AV47" s="393" t="s">
        <v>105</v>
      </c>
      <c r="AW47" s="393"/>
      <c r="AX47" s="394"/>
      <c r="AY47" s="392" t="s">
        <v>94</v>
      </c>
      <c r="AZ47" s="393"/>
      <c r="BA47" s="393"/>
      <c r="BB47" s="393" t="s">
        <v>105</v>
      </c>
      <c r="BC47" s="393"/>
      <c r="BD47" s="394"/>
      <c r="BE47" s="392" t="s">
        <v>94</v>
      </c>
      <c r="BF47" s="393"/>
      <c r="BG47" s="393"/>
      <c r="BH47" s="393" t="s">
        <v>105</v>
      </c>
      <c r="BI47" s="393"/>
      <c r="BJ47" s="394"/>
      <c r="BK47" s="392" t="s">
        <v>94</v>
      </c>
      <c r="BL47" s="393"/>
      <c r="BM47" s="393"/>
      <c r="BN47" s="393" t="s">
        <v>105</v>
      </c>
      <c r="BO47" s="393"/>
      <c r="BP47" s="394"/>
      <c r="BQ47" s="392" t="s">
        <v>94</v>
      </c>
      <c r="BR47" s="393"/>
      <c r="BS47" s="393"/>
      <c r="BT47" s="393" t="s">
        <v>105</v>
      </c>
      <c r="BU47" s="393"/>
      <c r="BV47" s="394"/>
      <c r="BW47" s="392" t="s">
        <v>94</v>
      </c>
      <c r="BX47" s="393"/>
      <c r="BY47" s="393"/>
      <c r="BZ47" s="393" t="s">
        <v>105</v>
      </c>
      <c r="CA47" s="393"/>
      <c r="CB47" s="394"/>
      <c r="CC47" s="392" t="s">
        <v>94</v>
      </c>
      <c r="CD47" s="393"/>
      <c r="CE47" s="393"/>
      <c r="CF47" s="393" t="s">
        <v>105</v>
      </c>
      <c r="CG47" s="393"/>
      <c r="CH47" s="394"/>
    </row>
    <row r="48" spans="1:86" ht="13.5" customHeight="1" thickBot="1">
      <c r="A48" s="420"/>
      <c r="B48" s="421"/>
      <c r="C48" s="385"/>
      <c r="D48" s="375"/>
      <c r="E48" s="375"/>
      <c r="F48" s="375"/>
      <c r="G48" s="375"/>
      <c r="H48" s="376"/>
      <c r="I48" s="385"/>
      <c r="J48" s="375"/>
      <c r="K48" s="375"/>
      <c r="L48" s="375"/>
      <c r="M48" s="375"/>
      <c r="N48" s="376"/>
      <c r="O48" s="385"/>
      <c r="P48" s="375"/>
      <c r="Q48" s="375"/>
      <c r="R48" s="375"/>
      <c r="S48" s="375"/>
      <c r="T48" s="376"/>
      <c r="U48" s="385"/>
      <c r="V48" s="375"/>
      <c r="W48" s="375"/>
      <c r="X48" s="375"/>
      <c r="Y48" s="375"/>
      <c r="Z48" s="376"/>
      <c r="AA48" s="385"/>
      <c r="AB48" s="375"/>
      <c r="AC48" s="375"/>
      <c r="AD48" s="375"/>
      <c r="AE48" s="375"/>
      <c r="AF48" s="376"/>
      <c r="AG48" s="385"/>
      <c r="AH48" s="375"/>
      <c r="AI48" s="375"/>
      <c r="AJ48" s="375"/>
      <c r="AK48" s="375"/>
      <c r="AL48" s="376"/>
      <c r="AM48" s="385"/>
      <c r="AN48" s="375"/>
      <c r="AO48" s="375"/>
      <c r="AP48" s="375"/>
      <c r="AQ48" s="375"/>
      <c r="AR48" s="376"/>
      <c r="AS48" s="385"/>
      <c r="AT48" s="375"/>
      <c r="AU48" s="375"/>
      <c r="AV48" s="375"/>
      <c r="AW48" s="375"/>
      <c r="AX48" s="376"/>
      <c r="AY48" s="385"/>
      <c r="AZ48" s="375"/>
      <c r="BA48" s="375"/>
      <c r="BB48" s="375"/>
      <c r="BC48" s="375"/>
      <c r="BD48" s="376"/>
      <c r="BE48" s="385"/>
      <c r="BF48" s="375"/>
      <c r="BG48" s="375"/>
      <c r="BH48" s="375"/>
      <c r="BI48" s="375"/>
      <c r="BJ48" s="376"/>
      <c r="BK48" s="385"/>
      <c r="BL48" s="375"/>
      <c r="BM48" s="375"/>
      <c r="BN48" s="375"/>
      <c r="BO48" s="375"/>
      <c r="BP48" s="376"/>
      <c r="BQ48" s="385"/>
      <c r="BR48" s="375"/>
      <c r="BS48" s="375"/>
      <c r="BT48" s="375"/>
      <c r="BU48" s="375"/>
      <c r="BV48" s="376"/>
      <c r="BW48" s="385"/>
      <c r="BX48" s="375"/>
      <c r="BY48" s="375"/>
      <c r="BZ48" s="375"/>
      <c r="CA48" s="375"/>
      <c r="CB48" s="376"/>
      <c r="CC48" s="385"/>
      <c r="CD48" s="375"/>
      <c r="CE48" s="375"/>
      <c r="CF48" s="375"/>
      <c r="CG48" s="375"/>
      <c r="CH48" s="376"/>
    </row>
    <row r="49" spans="1:8" ht="15" customHeight="1">
      <c r="A49" s="8"/>
      <c r="B49" s="45"/>
      <c r="C49" s="46"/>
      <c r="D49" s="46"/>
      <c r="E49" s="46"/>
      <c r="F49" s="46"/>
      <c r="G49" s="46"/>
      <c r="H49" s="46"/>
    </row>
  </sheetData>
  <sheetProtection/>
  <mergeCells count="1290">
    <mergeCell ref="C8:E8"/>
    <mergeCell ref="F8:H8"/>
    <mergeCell ref="C9:E9"/>
    <mergeCell ref="C10:E10"/>
    <mergeCell ref="A13:A16"/>
    <mergeCell ref="B13:B16"/>
    <mergeCell ref="F16:H16"/>
    <mergeCell ref="F13:H13"/>
    <mergeCell ref="F14:H14"/>
    <mergeCell ref="C14:E14"/>
    <mergeCell ref="C15:E15"/>
    <mergeCell ref="B7:B12"/>
    <mergeCell ref="F10:H10"/>
    <mergeCell ref="F12:H12"/>
    <mergeCell ref="C7:E7"/>
    <mergeCell ref="C12:E12"/>
    <mergeCell ref="C13:E13"/>
    <mergeCell ref="F7:H7"/>
    <mergeCell ref="C11:E11"/>
    <mergeCell ref="F9:H9"/>
    <mergeCell ref="F11:H11"/>
    <mergeCell ref="F19:H19"/>
    <mergeCell ref="F15:H15"/>
    <mergeCell ref="G17:H17"/>
    <mergeCell ref="G18:H18"/>
    <mergeCell ref="E17:F17"/>
    <mergeCell ref="E18:F18"/>
    <mergeCell ref="C19:E19"/>
    <mergeCell ref="C16:E16"/>
    <mergeCell ref="C17:D17"/>
    <mergeCell ref="C18:D18"/>
    <mergeCell ref="C25:E25"/>
    <mergeCell ref="F21:H21"/>
    <mergeCell ref="C21:E21"/>
    <mergeCell ref="C20:E20"/>
    <mergeCell ref="F20:H20"/>
    <mergeCell ref="F25:H25"/>
    <mergeCell ref="G24:H24"/>
    <mergeCell ref="C27:E27"/>
    <mergeCell ref="C29:E29"/>
    <mergeCell ref="C31:E31"/>
    <mergeCell ref="F29:H29"/>
    <mergeCell ref="F31:H31"/>
    <mergeCell ref="F28:H28"/>
    <mergeCell ref="C28:E28"/>
    <mergeCell ref="C30:E30"/>
    <mergeCell ref="F30:H30"/>
    <mergeCell ref="F34:H34"/>
    <mergeCell ref="C26:E26"/>
    <mergeCell ref="F26:H26"/>
    <mergeCell ref="C22:E22"/>
    <mergeCell ref="F22:H22"/>
    <mergeCell ref="C23:D23"/>
    <mergeCell ref="E23:F23"/>
    <mergeCell ref="G23:H23"/>
    <mergeCell ref="C24:D24"/>
    <mergeCell ref="E24:F24"/>
    <mergeCell ref="C40:E40"/>
    <mergeCell ref="F40:H40"/>
    <mergeCell ref="C32:E32"/>
    <mergeCell ref="F36:H36"/>
    <mergeCell ref="C36:E36"/>
    <mergeCell ref="F33:H33"/>
    <mergeCell ref="F35:H35"/>
    <mergeCell ref="C35:E35"/>
    <mergeCell ref="C33:E33"/>
    <mergeCell ref="C34:E34"/>
    <mergeCell ref="C48:E48"/>
    <mergeCell ref="F48:H48"/>
    <mergeCell ref="C45:E45"/>
    <mergeCell ref="C46:E46"/>
    <mergeCell ref="F46:H46"/>
    <mergeCell ref="F45:H45"/>
    <mergeCell ref="F47:H47"/>
    <mergeCell ref="C47:E47"/>
    <mergeCell ref="F37:H37"/>
    <mergeCell ref="AY46:BA46"/>
    <mergeCell ref="BB46:BD46"/>
    <mergeCell ref="F43:H43"/>
    <mergeCell ref="C43:E43"/>
    <mergeCell ref="C44:E44"/>
    <mergeCell ref="F44:H44"/>
    <mergeCell ref="AY44:BA44"/>
    <mergeCell ref="BB44:BD44"/>
    <mergeCell ref="AY45:BA45"/>
    <mergeCell ref="BB45:BD45"/>
    <mergeCell ref="AY40:BA40"/>
    <mergeCell ref="BB40:BD40"/>
    <mergeCell ref="AY41:BA41"/>
    <mergeCell ref="BB41:BD41"/>
    <mergeCell ref="AY43:BA43"/>
    <mergeCell ref="BB43:BD43"/>
    <mergeCell ref="AY42:BA42"/>
    <mergeCell ref="BB42:BD42"/>
    <mergeCell ref="AY37:BA37"/>
    <mergeCell ref="BB37:BD37"/>
    <mergeCell ref="AY38:BA38"/>
    <mergeCell ref="BB38:BD38"/>
    <mergeCell ref="AY39:BA39"/>
    <mergeCell ref="BB39:BD39"/>
    <mergeCell ref="AY34:BA34"/>
    <mergeCell ref="BB34:BD34"/>
    <mergeCell ref="AY35:BA35"/>
    <mergeCell ref="BB35:BD35"/>
    <mergeCell ref="AY36:BA36"/>
    <mergeCell ref="BB36:BD36"/>
    <mergeCell ref="AY31:BA31"/>
    <mergeCell ref="BB31:BD31"/>
    <mergeCell ref="AY32:BA32"/>
    <mergeCell ref="BB32:BD32"/>
    <mergeCell ref="AY33:BA33"/>
    <mergeCell ref="BB33:BD33"/>
    <mergeCell ref="AY28:BA28"/>
    <mergeCell ref="BB28:BD28"/>
    <mergeCell ref="AY29:BA29"/>
    <mergeCell ref="BB29:BD29"/>
    <mergeCell ref="AY30:BA30"/>
    <mergeCell ref="BB30:BD30"/>
    <mergeCell ref="AY25:BA25"/>
    <mergeCell ref="BB25:BD25"/>
    <mergeCell ref="AY26:BA26"/>
    <mergeCell ref="BB26:BD26"/>
    <mergeCell ref="AY27:BA27"/>
    <mergeCell ref="BB27:BD27"/>
    <mergeCell ref="AY22:BA22"/>
    <mergeCell ref="BB22:BD22"/>
    <mergeCell ref="AY23:AZ23"/>
    <mergeCell ref="BA23:BB23"/>
    <mergeCell ref="BC23:BD23"/>
    <mergeCell ref="AY24:AZ24"/>
    <mergeCell ref="BA24:BB24"/>
    <mergeCell ref="BC24:BD24"/>
    <mergeCell ref="AY19:BA19"/>
    <mergeCell ref="BB19:BD19"/>
    <mergeCell ref="AY20:BA20"/>
    <mergeCell ref="BB20:BD20"/>
    <mergeCell ref="AY21:BA21"/>
    <mergeCell ref="BB21:BD21"/>
    <mergeCell ref="AY16:BA16"/>
    <mergeCell ref="BB16:BD16"/>
    <mergeCell ref="AY17:AZ17"/>
    <mergeCell ref="BA17:BB17"/>
    <mergeCell ref="BC17:BD17"/>
    <mergeCell ref="AY18:AZ18"/>
    <mergeCell ref="BA18:BB18"/>
    <mergeCell ref="BC18:BD18"/>
    <mergeCell ref="AY13:BA13"/>
    <mergeCell ref="BB13:BD13"/>
    <mergeCell ref="AY14:BA14"/>
    <mergeCell ref="BB14:BD14"/>
    <mergeCell ref="AY15:BA15"/>
    <mergeCell ref="BB15:BD15"/>
    <mergeCell ref="AS47:AU47"/>
    <mergeCell ref="AV47:AX47"/>
    <mergeCell ref="AS44:AU44"/>
    <mergeCell ref="AV44:AX44"/>
    <mergeCell ref="AY10:BA10"/>
    <mergeCell ref="BB10:BD10"/>
    <mergeCell ref="AY11:BA11"/>
    <mergeCell ref="BB11:BD11"/>
    <mergeCell ref="AY12:BA12"/>
    <mergeCell ref="BB12:BD12"/>
    <mergeCell ref="AY8:BA8"/>
    <mergeCell ref="BB8:BD8"/>
    <mergeCell ref="AY9:BA9"/>
    <mergeCell ref="BB9:BD9"/>
    <mergeCell ref="AS48:AU48"/>
    <mergeCell ref="AV48:AX48"/>
    <mergeCell ref="AS43:AU43"/>
    <mergeCell ref="AV43:AX43"/>
    <mergeCell ref="AS46:AU46"/>
    <mergeCell ref="AV46:AX46"/>
    <mergeCell ref="AS39:AU39"/>
    <mergeCell ref="AV39:AX39"/>
    <mergeCell ref="AS45:AU45"/>
    <mergeCell ref="AV45:AX45"/>
    <mergeCell ref="AS40:AU40"/>
    <mergeCell ref="AV40:AX40"/>
    <mergeCell ref="AS41:AU41"/>
    <mergeCell ref="AV41:AX41"/>
    <mergeCell ref="AS42:AU42"/>
    <mergeCell ref="AV42:AX42"/>
    <mergeCell ref="AS36:AU36"/>
    <mergeCell ref="AV36:AX36"/>
    <mergeCell ref="AS37:AU37"/>
    <mergeCell ref="AV37:AX37"/>
    <mergeCell ref="AS38:AU38"/>
    <mergeCell ref="AV38:AX38"/>
    <mergeCell ref="AS33:AU33"/>
    <mergeCell ref="AV33:AX33"/>
    <mergeCell ref="AS34:AU34"/>
    <mergeCell ref="AV34:AX34"/>
    <mergeCell ref="AS35:AU35"/>
    <mergeCell ref="AV35:AX35"/>
    <mergeCell ref="AS30:AU30"/>
    <mergeCell ref="AV30:AX30"/>
    <mergeCell ref="AS31:AU31"/>
    <mergeCell ref="AV31:AX31"/>
    <mergeCell ref="AS32:AU32"/>
    <mergeCell ref="AV32:AX32"/>
    <mergeCell ref="AS27:AU27"/>
    <mergeCell ref="AV27:AX27"/>
    <mergeCell ref="AS28:AU28"/>
    <mergeCell ref="AV28:AX28"/>
    <mergeCell ref="AS29:AU29"/>
    <mergeCell ref="AV29:AX29"/>
    <mergeCell ref="AS24:AT24"/>
    <mergeCell ref="AU24:AV24"/>
    <mergeCell ref="AW24:AX24"/>
    <mergeCell ref="AS25:AU25"/>
    <mergeCell ref="AV25:AX25"/>
    <mergeCell ref="AS26:AU26"/>
    <mergeCell ref="AV26:AX26"/>
    <mergeCell ref="AS21:AU21"/>
    <mergeCell ref="AV21:AX21"/>
    <mergeCell ref="AS22:AU22"/>
    <mergeCell ref="AV22:AX22"/>
    <mergeCell ref="AS23:AT23"/>
    <mergeCell ref="AU23:AV23"/>
    <mergeCell ref="AW23:AX23"/>
    <mergeCell ref="AS18:AT18"/>
    <mergeCell ref="AU18:AV18"/>
    <mergeCell ref="AW18:AX18"/>
    <mergeCell ref="AS19:AU19"/>
    <mergeCell ref="AV19:AX19"/>
    <mergeCell ref="AS20:AU20"/>
    <mergeCell ref="AV20:AX20"/>
    <mergeCell ref="AS15:AU15"/>
    <mergeCell ref="AV15:AX15"/>
    <mergeCell ref="AS16:AU16"/>
    <mergeCell ref="AV16:AX16"/>
    <mergeCell ref="AS17:AT17"/>
    <mergeCell ref="AU17:AV17"/>
    <mergeCell ref="AW17:AX17"/>
    <mergeCell ref="AS12:AU12"/>
    <mergeCell ref="AV12:AX12"/>
    <mergeCell ref="AS13:AU13"/>
    <mergeCell ref="AV13:AX13"/>
    <mergeCell ref="AS14:AU14"/>
    <mergeCell ref="AV14:AX14"/>
    <mergeCell ref="AS9:AU9"/>
    <mergeCell ref="AV9:AX9"/>
    <mergeCell ref="AS10:AU10"/>
    <mergeCell ref="AV10:AX10"/>
    <mergeCell ref="AS11:AU11"/>
    <mergeCell ref="AV11:AX11"/>
    <mergeCell ref="AM47:AO47"/>
    <mergeCell ref="AP47:AR47"/>
    <mergeCell ref="AM48:AO48"/>
    <mergeCell ref="AP48:AR48"/>
    <mergeCell ref="AS4:AX5"/>
    <mergeCell ref="AS6:AX6"/>
    <mergeCell ref="AS7:AU7"/>
    <mergeCell ref="AV7:AX7"/>
    <mergeCell ref="AS8:AU8"/>
    <mergeCell ref="AV8:AX8"/>
    <mergeCell ref="AM44:AO44"/>
    <mergeCell ref="AP44:AR44"/>
    <mergeCell ref="AM45:AO45"/>
    <mergeCell ref="AP45:AR45"/>
    <mergeCell ref="AM46:AO46"/>
    <mergeCell ref="AP46:AR46"/>
    <mergeCell ref="AM40:AO40"/>
    <mergeCell ref="AP40:AR40"/>
    <mergeCell ref="AM41:AO41"/>
    <mergeCell ref="AP41:AR41"/>
    <mergeCell ref="AM43:AO43"/>
    <mergeCell ref="AP43:AR43"/>
    <mergeCell ref="AM42:AO42"/>
    <mergeCell ref="AP42:AR42"/>
    <mergeCell ref="AM37:AO37"/>
    <mergeCell ref="AP37:AR37"/>
    <mergeCell ref="AM38:AO38"/>
    <mergeCell ref="AP38:AR38"/>
    <mergeCell ref="AM39:AO39"/>
    <mergeCell ref="AP39:AR39"/>
    <mergeCell ref="AM34:AO34"/>
    <mergeCell ref="AP34:AR34"/>
    <mergeCell ref="AM35:AO35"/>
    <mergeCell ref="AP35:AR35"/>
    <mergeCell ref="AM36:AO36"/>
    <mergeCell ref="AP36:AR36"/>
    <mergeCell ref="AM31:AO31"/>
    <mergeCell ref="AP31:AR31"/>
    <mergeCell ref="AM32:AO32"/>
    <mergeCell ref="AP32:AR32"/>
    <mergeCell ref="AM33:AO33"/>
    <mergeCell ref="AP33:AR33"/>
    <mergeCell ref="AM28:AO28"/>
    <mergeCell ref="AP28:AR28"/>
    <mergeCell ref="AM29:AO29"/>
    <mergeCell ref="AP29:AR29"/>
    <mergeCell ref="AM30:AO30"/>
    <mergeCell ref="AP30:AR30"/>
    <mergeCell ref="AM25:AO25"/>
    <mergeCell ref="AP25:AR25"/>
    <mergeCell ref="AM26:AO26"/>
    <mergeCell ref="AP26:AR26"/>
    <mergeCell ref="AM27:AO27"/>
    <mergeCell ref="AP27:AR27"/>
    <mergeCell ref="AM22:AO22"/>
    <mergeCell ref="AP22:AR22"/>
    <mergeCell ref="AM23:AN23"/>
    <mergeCell ref="AO23:AP23"/>
    <mergeCell ref="AQ23:AR23"/>
    <mergeCell ref="AM24:AN24"/>
    <mergeCell ref="AO24:AP24"/>
    <mergeCell ref="AQ24:AR24"/>
    <mergeCell ref="AM19:AO19"/>
    <mergeCell ref="AP19:AR19"/>
    <mergeCell ref="AM20:AO20"/>
    <mergeCell ref="AP20:AR20"/>
    <mergeCell ref="AM21:AO21"/>
    <mergeCell ref="AP21:AR21"/>
    <mergeCell ref="AM17:AN17"/>
    <mergeCell ref="AO17:AP17"/>
    <mergeCell ref="AQ17:AR17"/>
    <mergeCell ref="AM18:AN18"/>
    <mergeCell ref="AO18:AP18"/>
    <mergeCell ref="AQ18:AR18"/>
    <mergeCell ref="AM14:AO14"/>
    <mergeCell ref="AP14:AR14"/>
    <mergeCell ref="AM15:AO15"/>
    <mergeCell ref="AP15:AR15"/>
    <mergeCell ref="AM16:AO16"/>
    <mergeCell ref="AP16:AR16"/>
    <mergeCell ref="AG44:AI44"/>
    <mergeCell ref="AJ44:AL44"/>
    <mergeCell ref="AM10:AO10"/>
    <mergeCell ref="AP10:AR10"/>
    <mergeCell ref="AM11:AO11"/>
    <mergeCell ref="AP11:AR11"/>
    <mergeCell ref="AM12:AO12"/>
    <mergeCell ref="AP12:AR12"/>
    <mergeCell ref="AM13:AO13"/>
    <mergeCell ref="AP13:AR13"/>
    <mergeCell ref="AM9:AO9"/>
    <mergeCell ref="AP9:AR9"/>
    <mergeCell ref="AG48:AI48"/>
    <mergeCell ref="AJ48:AL48"/>
    <mergeCell ref="AG43:AI43"/>
    <mergeCell ref="AJ43:AL43"/>
    <mergeCell ref="AG46:AI46"/>
    <mergeCell ref="AJ46:AL46"/>
    <mergeCell ref="AG47:AI47"/>
    <mergeCell ref="AJ47:AL47"/>
    <mergeCell ref="AM4:AR5"/>
    <mergeCell ref="AM6:AR6"/>
    <mergeCell ref="AM7:AO7"/>
    <mergeCell ref="AP7:AR7"/>
    <mergeCell ref="AM8:AO8"/>
    <mergeCell ref="AP8:AR8"/>
    <mergeCell ref="AG41:AI41"/>
    <mergeCell ref="C41:E41"/>
    <mergeCell ref="F41:H41"/>
    <mergeCell ref="C38:E38"/>
    <mergeCell ref="AJ41:AL41"/>
    <mergeCell ref="AG42:AI42"/>
    <mergeCell ref="C42:E42"/>
    <mergeCell ref="F42:H42"/>
    <mergeCell ref="F39:H39"/>
    <mergeCell ref="C39:E39"/>
    <mergeCell ref="F38:H38"/>
    <mergeCell ref="C37:E37"/>
    <mergeCell ref="A2:B2"/>
    <mergeCell ref="AG45:AI45"/>
    <mergeCell ref="AJ45:AL45"/>
    <mergeCell ref="AJ42:AL42"/>
    <mergeCell ref="C2:E2"/>
    <mergeCell ref="C4:H5"/>
    <mergeCell ref="C6:H6"/>
    <mergeCell ref="A41:A42"/>
    <mergeCell ref="A1:B1"/>
    <mergeCell ref="A4:A5"/>
    <mergeCell ref="B4:B5"/>
    <mergeCell ref="A33:A36"/>
    <mergeCell ref="B33:B36"/>
    <mergeCell ref="A17:A18"/>
    <mergeCell ref="B17:B18"/>
    <mergeCell ref="B19:B22"/>
    <mergeCell ref="A19:A22"/>
    <mergeCell ref="A7:A12"/>
    <mergeCell ref="B41:B42"/>
    <mergeCell ref="A29:A32"/>
    <mergeCell ref="A23:A24"/>
    <mergeCell ref="A25:A28"/>
    <mergeCell ref="B25:B28"/>
    <mergeCell ref="B23:B24"/>
    <mergeCell ref="A37:A40"/>
    <mergeCell ref="B37:B40"/>
    <mergeCell ref="B29:B32"/>
    <mergeCell ref="AG40:AI40"/>
    <mergeCell ref="AJ40:AL40"/>
    <mergeCell ref="F32:H32"/>
    <mergeCell ref="F27:H27"/>
    <mergeCell ref="AG38:AI38"/>
    <mergeCell ref="AJ38:AL38"/>
    <mergeCell ref="AG39:AI39"/>
    <mergeCell ref="AJ39:AL39"/>
    <mergeCell ref="AG36:AI36"/>
    <mergeCell ref="AJ36:AL36"/>
    <mergeCell ref="AG33:AI33"/>
    <mergeCell ref="AJ33:AL33"/>
    <mergeCell ref="AG37:AI37"/>
    <mergeCell ref="AJ37:AL37"/>
    <mergeCell ref="AG34:AI34"/>
    <mergeCell ref="AJ34:AL34"/>
    <mergeCell ref="AG35:AI35"/>
    <mergeCell ref="AJ35:AL35"/>
    <mergeCell ref="AG30:AI30"/>
    <mergeCell ref="AJ30:AL30"/>
    <mergeCell ref="AG31:AI31"/>
    <mergeCell ref="AJ31:AL31"/>
    <mergeCell ref="AG32:AI32"/>
    <mergeCell ref="AJ32:AL32"/>
    <mergeCell ref="AG27:AI27"/>
    <mergeCell ref="AJ27:AL27"/>
    <mergeCell ref="AG28:AI28"/>
    <mergeCell ref="AJ28:AL28"/>
    <mergeCell ref="AG29:AI29"/>
    <mergeCell ref="AJ29:AL29"/>
    <mergeCell ref="AG24:AH24"/>
    <mergeCell ref="AI24:AJ24"/>
    <mergeCell ref="AK24:AL24"/>
    <mergeCell ref="AG25:AI25"/>
    <mergeCell ref="AJ25:AL25"/>
    <mergeCell ref="AG26:AI26"/>
    <mergeCell ref="AJ26:AL26"/>
    <mergeCell ref="AG21:AI21"/>
    <mergeCell ref="AJ21:AL21"/>
    <mergeCell ref="AG22:AI22"/>
    <mergeCell ref="AJ22:AL22"/>
    <mergeCell ref="AG23:AH23"/>
    <mergeCell ref="AI23:AJ23"/>
    <mergeCell ref="AK23:AL23"/>
    <mergeCell ref="AG18:AH18"/>
    <mergeCell ref="AI18:AJ18"/>
    <mergeCell ref="AK18:AL18"/>
    <mergeCell ref="AG19:AI19"/>
    <mergeCell ref="AJ19:AL19"/>
    <mergeCell ref="AG20:AI20"/>
    <mergeCell ref="AJ20:AL20"/>
    <mergeCell ref="AG15:AI15"/>
    <mergeCell ref="AJ15:AL15"/>
    <mergeCell ref="AG16:AI16"/>
    <mergeCell ref="AJ16:AL16"/>
    <mergeCell ref="AG17:AH17"/>
    <mergeCell ref="AI17:AJ17"/>
    <mergeCell ref="AK17:AL17"/>
    <mergeCell ref="AG12:AI12"/>
    <mergeCell ref="AJ12:AL12"/>
    <mergeCell ref="AG13:AI13"/>
    <mergeCell ref="AJ13:AL13"/>
    <mergeCell ref="AG14:AI14"/>
    <mergeCell ref="AJ14:AL14"/>
    <mergeCell ref="AG9:AI9"/>
    <mergeCell ref="AJ9:AL9"/>
    <mergeCell ref="AG10:AI10"/>
    <mergeCell ref="AJ10:AL10"/>
    <mergeCell ref="AG11:AI11"/>
    <mergeCell ref="AJ11:AL11"/>
    <mergeCell ref="AA47:AC47"/>
    <mergeCell ref="AD47:AF47"/>
    <mergeCell ref="AA48:AC48"/>
    <mergeCell ref="AD48:AF48"/>
    <mergeCell ref="AG4:AL5"/>
    <mergeCell ref="AG6:AL6"/>
    <mergeCell ref="AG7:AI7"/>
    <mergeCell ref="AJ7:AL7"/>
    <mergeCell ref="AG8:AI8"/>
    <mergeCell ref="AJ8:AL8"/>
    <mergeCell ref="AA44:AC44"/>
    <mergeCell ref="AD44:AF44"/>
    <mergeCell ref="AA45:AC45"/>
    <mergeCell ref="AD45:AF45"/>
    <mergeCell ref="AA46:AC46"/>
    <mergeCell ref="AD46:AF46"/>
    <mergeCell ref="AA43:AC43"/>
    <mergeCell ref="AD43:AF43"/>
    <mergeCell ref="A43:A44"/>
    <mergeCell ref="B43:B44"/>
    <mergeCell ref="U44:W44"/>
    <mergeCell ref="X44:Z44"/>
    <mergeCell ref="O44:Q44"/>
    <mergeCell ref="R44:T44"/>
    <mergeCell ref="I44:K44"/>
    <mergeCell ref="L44:N44"/>
    <mergeCell ref="A45:A48"/>
    <mergeCell ref="B45:B48"/>
    <mergeCell ref="AA42:AC42"/>
    <mergeCell ref="AD42:AF42"/>
    <mergeCell ref="U48:W48"/>
    <mergeCell ref="X48:Z48"/>
    <mergeCell ref="U46:W46"/>
    <mergeCell ref="X46:Z46"/>
    <mergeCell ref="U47:W47"/>
    <mergeCell ref="X47:Z47"/>
    <mergeCell ref="AA39:AC39"/>
    <mergeCell ref="AD39:AF39"/>
    <mergeCell ref="AA40:AC40"/>
    <mergeCell ref="AD40:AF40"/>
    <mergeCell ref="AA41:AC41"/>
    <mergeCell ref="AD41:AF41"/>
    <mergeCell ref="AA36:AC36"/>
    <mergeCell ref="AD36:AF36"/>
    <mergeCell ref="AA37:AC37"/>
    <mergeCell ref="AD37:AF37"/>
    <mergeCell ref="AA38:AC38"/>
    <mergeCell ref="AD38:AF38"/>
    <mergeCell ref="AA33:AC33"/>
    <mergeCell ref="AD33:AF33"/>
    <mergeCell ref="AA34:AC34"/>
    <mergeCell ref="AD34:AF34"/>
    <mergeCell ref="AA35:AC35"/>
    <mergeCell ref="AD35:AF35"/>
    <mergeCell ref="AA30:AC30"/>
    <mergeCell ref="AD30:AF30"/>
    <mergeCell ref="AA31:AC31"/>
    <mergeCell ref="AD31:AF31"/>
    <mergeCell ref="AA32:AC32"/>
    <mergeCell ref="AD32:AF32"/>
    <mergeCell ref="AA27:AC27"/>
    <mergeCell ref="AD27:AF27"/>
    <mergeCell ref="AA28:AC28"/>
    <mergeCell ref="AD28:AF28"/>
    <mergeCell ref="AA29:AC29"/>
    <mergeCell ref="AD29:AF29"/>
    <mergeCell ref="AA24:AB24"/>
    <mergeCell ref="AC24:AD24"/>
    <mergeCell ref="AE24:AF24"/>
    <mergeCell ref="AA25:AC25"/>
    <mergeCell ref="AD25:AF25"/>
    <mergeCell ref="AA26:AC26"/>
    <mergeCell ref="AD26:AF26"/>
    <mergeCell ref="AA21:AC21"/>
    <mergeCell ref="AD21:AF21"/>
    <mergeCell ref="AA22:AC22"/>
    <mergeCell ref="AD22:AF22"/>
    <mergeCell ref="AA23:AB23"/>
    <mergeCell ref="AC23:AD23"/>
    <mergeCell ref="AE23:AF23"/>
    <mergeCell ref="AA18:AB18"/>
    <mergeCell ref="AC18:AD18"/>
    <mergeCell ref="AE18:AF18"/>
    <mergeCell ref="AA19:AC19"/>
    <mergeCell ref="AD19:AF19"/>
    <mergeCell ref="AA20:AC20"/>
    <mergeCell ref="AD20:AF20"/>
    <mergeCell ref="AA15:AC15"/>
    <mergeCell ref="AD15:AF15"/>
    <mergeCell ref="AA16:AC16"/>
    <mergeCell ref="AD16:AF16"/>
    <mergeCell ref="AA17:AB17"/>
    <mergeCell ref="AC17:AD17"/>
    <mergeCell ref="AE17:AF17"/>
    <mergeCell ref="AA12:AC12"/>
    <mergeCell ref="AD12:AF12"/>
    <mergeCell ref="AA13:AC13"/>
    <mergeCell ref="AD13:AF13"/>
    <mergeCell ref="AA14:AC14"/>
    <mergeCell ref="AD14:AF14"/>
    <mergeCell ref="AA4:AF5"/>
    <mergeCell ref="AA6:AF6"/>
    <mergeCell ref="AA7:AC7"/>
    <mergeCell ref="AD7:AF7"/>
    <mergeCell ref="AA10:AC10"/>
    <mergeCell ref="AD10:AF10"/>
    <mergeCell ref="U45:W45"/>
    <mergeCell ref="X45:Z45"/>
    <mergeCell ref="U43:W43"/>
    <mergeCell ref="X43:Z43"/>
    <mergeCell ref="AA8:AC8"/>
    <mergeCell ref="AD8:AF8"/>
    <mergeCell ref="AA9:AC9"/>
    <mergeCell ref="AD9:AF9"/>
    <mergeCell ref="AA11:AC11"/>
    <mergeCell ref="AD11:AF11"/>
    <mergeCell ref="U39:W39"/>
    <mergeCell ref="X39:Z39"/>
    <mergeCell ref="U42:W42"/>
    <mergeCell ref="X42:Z42"/>
    <mergeCell ref="U40:W40"/>
    <mergeCell ref="X40:Z40"/>
    <mergeCell ref="U41:W41"/>
    <mergeCell ref="X41:Z41"/>
    <mergeCell ref="U36:W36"/>
    <mergeCell ref="X36:Z36"/>
    <mergeCell ref="U37:W37"/>
    <mergeCell ref="X37:Z37"/>
    <mergeCell ref="U38:W38"/>
    <mergeCell ref="X38:Z38"/>
    <mergeCell ref="U33:W33"/>
    <mergeCell ref="X33:Z33"/>
    <mergeCell ref="U34:W34"/>
    <mergeCell ref="X34:Z34"/>
    <mergeCell ref="U35:W35"/>
    <mergeCell ref="X35:Z35"/>
    <mergeCell ref="U30:W30"/>
    <mergeCell ref="X30:Z30"/>
    <mergeCell ref="U31:W31"/>
    <mergeCell ref="X31:Z31"/>
    <mergeCell ref="U32:W32"/>
    <mergeCell ref="X32:Z32"/>
    <mergeCell ref="U27:W27"/>
    <mergeCell ref="X27:Z27"/>
    <mergeCell ref="U28:W28"/>
    <mergeCell ref="X28:Z28"/>
    <mergeCell ref="U29:W29"/>
    <mergeCell ref="X29:Z29"/>
    <mergeCell ref="U24:V24"/>
    <mergeCell ref="W24:X24"/>
    <mergeCell ref="Y24:Z24"/>
    <mergeCell ref="U25:W25"/>
    <mergeCell ref="X25:Z25"/>
    <mergeCell ref="U26:W26"/>
    <mergeCell ref="X26:Z26"/>
    <mergeCell ref="U21:W21"/>
    <mergeCell ref="X21:Z21"/>
    <mergeCell ref="U22:W22"/>
    <mergeCell ref="X22:Z22"/>
    <mergeCell ref="U23:V23"/>
    <mergeCell ref="W23:X23"/>
    <mergeCell ref="Y23:Z23"/>
    <mergeCell ref="U18:V18"/>
    <mergeCell ref="W18:X18"/>
    <mergeCell ref="Y18:Z18"/>
    <mergeCell ref="U19:W19"/>
    <mergeCell ref="X19:Z19"/>
    <mergeCell ref="U20:W20"/>
    <mergeCell ref="X20:Z20"/>
    <mergeCell ref="U15:W15"/>
    <mergeCell ref="X15:Z15"/>
    <mergeCell ref="U16:W16"/>
    <mergeCell ref="X16:Z16"/>
    <mergeCell ref="U17:V17"/>
    <mergeCell ref="W17:X17"/>
    <mergeCell ref="Y17:Z17"/>
    <mergeCell ref="U12:W12"/>
    <mergeCell ref="X12:Z12"/>
    <mergeCell ref="U13:W13"/>
    <mergeCell ref="X13:Z13"/>
    <mergeCell ref="U14:W14"/>
    <mergeCell ref="X14:Z14"/>
    <mergeCell ref="U9:W9"/>
    <mergeCell ref="X9:Z9"/>
    <mergeCell ref="U10:W10"/>
    <mergeCell ref="X10:Z10"/>
    <mergeCell ref="U11:W11"/>
    <mergeCell ref="X11:Z11"/>
    <mergeCell ref="O47:Q47"/>
    <mergeCell ref="R47:T47"/>
    <mergeCell ref="O48:Q48"/>
    <mergeCell ref="R48:T48"/>
    <mergeCell ref="U4:Z5"/>
    <mergeCell ref="U6:Z6"/>
    <mergeCell ref="U7:W7"/>
    <mergeCell ref="X7:Z7"/>
    <mergeCell ref="U8:W8"/>
    <mergeCell ref="X8:Z8"/>
    <mergeCell ref="O45:Q45"/>
    <mergeCell ref="R45:T45"/>
    <mergeCell ref="O43:Q43"/>
    <mergeCell ref="R43:T43"/>
    <mergeCell ref="O46:Q46"/>
    <mergeCell ref="R46:T46"/>
    <mergeCell ref="O42:Q42"/>
    <mergeCell ref="R42:T42"/>
    <mergeCell ref="O40:Q40"/>
    <mergeCell ref="R40:T40"/>
    <mergeCell ref="O41:Q41"/>
    <mergeCell ref="R41:T41"/>
    <mergeCell ref="O37:Q37"/>
    <mergeCell ref="R37:T37"/>
    <mergeCell ref="O38:Q38"/>
    <mergeCell ref="R38:T38"/>
    <mergeCell ref="O39:Q39"/>
    <mergeCell ref="R39:T39"/>
    <mergeCell ref="O34:Q34"/>
    <mergeCell ref="R34:T34"/>
    <mergeCell ref="O35:Q35"/>
    <mergeCell ref="R35:T35"/>
    <mergeCell ref="O36:Q36"/>
    <mergeCell ref="R36:T36"/>
    <mergeCell ref="O31:Q31"/>
    <mergeCell ref="R31:T31"/>
    <mergeCell ref="O32:Q32"/>
    <mergeCell ref="R32:T32"/>
    <mergeCell ref="O33:Q33"/>
    <mergeCell ref="R33:T33"/>
    <mergeCell ref="O28:Q28"/>
    <mergeCell ref="R28:T28"/>
    <mergeCell ref="O29:Q29"/>
    <mergeCell ref="R29:T29"/>
    <mergeCell ref="O30:Q30"/>
    <mergeCell ref="R30:T30"/>
    <mergeCell ref="O25:Q25"/>
    <mergeCell ref="R25:T25"/>
    <mergeCell ref="O26:Q26"/>
    <mergeCell ref="R26:T26"/>
    <mergeCell ref="O27:Q27"/>
    <mergeCell ref="R27:T27"/>
    <mergeCell ref="O22:Q22"/>
    <mergeCell ref="R22:T22"/>
    <mergeCell ref="O23:P23"/>
    <mergeCell ref="Q23:R23"/>
    <mergeCell ref="S23:T23"/>
    <mergeCell ref="O24:P24"/>
    <mergeCell ref="Q24:R24"/>
    <mergeCell ref="S24:T24"/>
    <mergeCell ref="O19:Q19"/>
    <mergeCell ref="R19:T19"/>
    <mergeCell ref="O20:Q20"/>
    <mergeCell ref="R20:T20"/>
    <mergeCell ref="O21:Q21"/>
    <mergeCell ref="R21:T21"/>
    <mergeCell ref="O17:P17"/>
    <mergeCell ref="Q17:R17"/>
    <mergeCell ref="S17:T17"/>
    <mergeCell ref="O18:P18"/>
    <mergeCell ref="Q18:R18"/>
    <mergeCell ref="S18:T18"/>
    <mergeCell ref="O14:Q14"/>
    <mergeCell ref="R14:T14"/>
    <mergeCell ref="O15:Q15"/>
    <mergeCell ref="R15:T15"/>
    <mergeCell ref="O16:Q16"/>
    <mergeCell ref="R16:T16"/>
    <mergeCell ref="I45:K45"/>
    <mergeCell ref="L45:N45"/>
    <mergeCell ref="O10:Q10"/>
    <mergeCell ref="R10:T10"/>
    <mergeCell ref="O11:Q11"/>
    <mergeCell ref="R11:T11"/>
    <mergeCell ref="O12:Q12"/>
    <mergeCell ref="R12:T12"/>
    <mergeCell ref="O13:Q13"/>
    <mergeCell ref="R13:T13"/>
    <mergeCell ref="O9:Q9"/>
    <mergeCell ref="R9:T9"/>
    <mergeCell ref="I48:K48"/>
    <mergeCell ref="L48:N48"/>
    <mergeCell ref="I42:K42"/>
    <mergeCell ref="L42:N42"/>
    <mergeCell ref="I46:K46"/>
    <mergeCell ref="L46:N46"/>
    <mergeCell ref="I47:K47"/>
    <mergeCell ref="L47:N47"/>
    <mergeCell ref="O4:T5"/>
    <mergeCell ref="O6:T6"/>
    <mergeCell ref="O7:Q7"/>
    <mergeCell ref="R7:T7"/>
    <mergeCell ref="O8:Q8"/>
    <mergeCell ref="R8:T8"/>
    <mergeCell ref="I43:K43"/>
    <mergeCell ref="L43:N43"/>
    <mergeCell ref="I41:K41"/>
    <mergeCell ref="L41:N41"/>
    <mergeCell ref="I40:K40"/>
    <mergeCell ref="L40:N40"/>
    <mergeCell ref="I37:K37"/>
    <mergeCell ref="L37:N37"/>
    <mergeCell ref="I38:K38"/>
    <mergeCell ref="L38:N38"/>
    <mergeCell ref="I39:K39"/>
    <mergeCell ref="L39:N39"/>
    <mergeCell ref="I34:K34"/>
    <mergeCell ref="L34:N34"/>
    <mergeCell ref="I35:K35"/>
    <mergeCell ref="L35:N35"/>
    <mergeCell ref="I36:K36"/>
    <mergeCell ref="L36:N36"/>
    <mergeCell ref="I31:K31"/>
    <mergeCell ref="L31:N31"/>
    <mergeCell ref="I32:K32"/>
    <mergeCell ref="L32:N32"/>
    <mergeCell ref="I33:K33"/>
    <mergeCell ref="L33:N33"/>
    <mergeCell ref="I28:K28"/>
    <mergeCell ref="L28:N28"/>
    <mergeCell ref="I29:K29"/>
    <mergeCell ref="L29:N29"/>
    <mergeCell ref="I30:K30"/>
    <mergeCell ref="L30:N30"/>
    <mergeCell ref="I25:K25"/>
    <mergeCell ref="L25:N25"/>
    <mergeCell ref="I26:K26"/>
    <mergeCell ref="L26:N26"/>
    <mergeCell ref="I27:K27"/>
    <mergeCell ref="L27:N27"/>
    <mergeCell ref="I22:K22"/>
    <mergeCell ref="L22:N22"/>
    <mergeCell ref="I23:J23"/>
    <mergeCell ref="K23:L23"/>
    <mergeCell ref="M23:N23"/>
    <mergeCell ref="I24:J24"/>
    <mergeCell ref="K24:L24"/>
    <mergeCell ref="M24:N24"/>
    <mergeCell ref="I19:K19"/>
    <mergeCell ref="L19:N19"/>
    <mergeCell ref="I20:K20"/>
    <mergeCell ref="L20:N20"/>
    <mergeCell ref="I21:K21"/>
    <mergeCell ref="L21:N21"/>
    <mergeCell ref="I16:K16"/>
    <mergeCell ref="L16:N16"/>
    <mergeCell ref="I17:J17"/>
    <mergeCell ref="K17:L17"/>
    <mergeCell ref="M17:N17"/>
    <mergeCell ref="I18:J18"/>
    <mergeCell ref="K18:L18"/>
    <mergeCell ref="M18:N18"/>
    <mergeCell ref="I13:K13"/>
    <mergeCell ref="L13:N13"/>
    <mergeCell ref="I14:K14"/>
    <mergeCell ref="L14:N14"/>
    <mergeCell ref="I15:K15"/>
    <mergeCell ref="L15:N15"/>
    <mergeCell ref="I10:K10"/>
    <mergeCell ref="L10:N10"/>
    <mergeCell ref="I11:K11"/>
    <mergeCell ref="L11:N11"/>
    <mergeCell ref="I12:K12"/>
    <mergeCell ref="L12:N12"/>
    <mergeCell ref="AY48:BA48"/>
    <mergeCell ref="BB48:BD48"/>
    <mergeCell ref="I4:N5"/>
    <mergeCell ref="I6:N6"/>
    <mergeCell ref="I7:K7"/>
    <mergeCell ref="L7:N7"/>
    <mergeCell ref="I8:K8"/>
    <mergeCell ref="L8:N8"/>
    <mergeCell ref="I9:K9"/>
    <mergeCell ref="L9:N9"/>
    <mergeCell ref="BE4:BJ5"/>
    <mergeCell ref="BE6:BJ6"/>
    <mergeCell ref="BE7:BG7"/>
    <mergeCell ref="BH7:BJ7"/>
    <mergeCell ref="AY47:BA47"/>
    <mergeCell ref="BB47:BD47"/>
    <mergeCell ref="AY4:BD5"/>
    <mergeCell ref="AY6:BD6"/>
    <mergeCell ref="AY7:BA7"/>
    <mergeCell ref="BB7:BD7"/>
    <mergeCell ref="BE10:BG10"/>
    <mergeCell ref="BH10:BJ10"/>
    <mergeCell ref="BE11:BG11"/>
    <mergeCell ref="BH11:BJ11"/>
    <mergeCell ref="BE8:BG8"/>
    <mergeCell ref="BH8:BJ8"/>
    <mergeCell ref="BE9:BG9"/>
    <mergeCell ref="BH9:BJ9"/>
    <mergeCell ref="BE14:BG14"/>
    <mergeCell ref="BH14:BJ14"/>
    <mergeCell ref="BE15:BG15"/>
    <mergeCell ref="BH15:BJ15"/>
    <mergeCell ref="BE12:BG12"/>
    <mergeCell ref="BH12:BJ12"/>
    <mergeCell ref="BE13:BG13"/>
    <mergeCell ref="BH13:BJ13"/>
    <mergeCell ref="BE18:BF18"/>
    <mergeCell ref="BG18:BH18"/>
    <mergeCell ref="BI18:BJ18"/>
    <mergeCell ref="BE19:BG19"/>
    <mergeCell ref="BH19:BJ19"/>
    <mergeCell ref="BE16:BG16"/>
    <mergeCell ref="BH16:BJ16"/>
    <mergeCell ref="BE17:BF17"/>
    <mergeCell ref="BG17:BH17"/>
    <mergeCell ref="BI17:BJ17"/>
    <mergeCell ref="BE22:BG22"/>
    <mergeCell ref="BH22:BJ22"/>
    <mergeCell ref="BE23:BF23"/>
    <mergeCell ref="BG23:BH23"/>
    <mergeCell ref="BI23:BJ23"/>
    <mergeCell ref="BE20:BG20"/>
    <mergeCell ref="BH20:BJ20"/>
    <mergeCell ref="BE21:BG21"/>
    <mergeCell ref="BH21:BJ21"/>
    <mergeCell ref="BE26:BG26"/>
    <mergeCell ref="BH26:BJ26"/>
    <mergeCell ref="BE27:BG27"/>
    <mergeCell ref="BH27:BJ27"/>
    <mergeCell ref="BE24:BF24"/>
    <mergeCell ref="BG24:BH24"/>
    <mergeCell ref="BI24:BJ24"/>
    <mergeCell ref="BE25:BG25"/>
    <mergeCell ref="BH25:BJ25"/>
    <mergeCell ref="BE30:BG30"/>
    <mergeCell ref="BH30:BJ30"/>
    <mergeCell ref="BE31:BG31"/>
    <mergeCell ref="BH31:BJ31"/>
    <mergeCell ref="BE28:BG28"/>
    <mergeCell ref="BH28:BJ28"/>
    <mergeCell ref="BE29:BG29"/>
    <mergeCell ref="BH29:BJ29"/>
    <mergeCell ref="BE34:BG34"/>
    <mergeCell ref="BH34:BJ34"/>
    <mergeCell ref="BE35:BG35"/>
    <mergeCell ref="BH35:BJ35"/>
    <mergeCell ref="BE32:BG32"/>
    <mergeCell ref="BH32:BJ32"/>
    <mergeCell ref="BE33:BG33"/>
    <mergeCell ref="BH33:BJ33"/>
    <mergeCell ref="BE38:BG38"/>
    <mergeCell ref="BH38:BJ38"/>
    <mergeCell ref="BE39:BG39"/>
    <mergeCell ref="BH39:BJ39"/>
    <mergeCell ref="BE36:BG36"/>
    <mergeCell ref="BH36:BJ36"/>
    <mergeCell ref="BE37:BG37"/>
    <mergeCell ref="BH37:BJ37"/>
    <mergeCell ref="BE42:BG42"/>
    <mergeCell ref="BH42:BJ42"/>
    <mergeCell ref="BE43:BG43"/>
    <mergeCell ref="BH43:BJ43"/>
    <mergeCell ref="BE40:BG40"/>
    <mergeCell ref="BH40:BJ40"/>
    <mergeCell ref="BE41:BG41"/>
    <mergeCell ref="BH41:BJ41"/>
    <mergeCell ref="BE46:BG46"/>
    <mergeCell ref="BH46:BJ46"/>
    <mergeCell ref="BE47:BG47"/>
    <mergeCell ref="BH47:BJ47"/>
    <mergeCell ref="BE44:BG44"/>
    <mergeCell ref="BH44:BJ44"/>
    <mergeCell ref="BE45:BG45"/>
    <mergeCell ref="BH45:BJ45"/>
    <mergeCell ref="BE48:BG48"/>
    <mergeCell ref="BH48:BJ48"/>
    <mergeCell ref="BK4:BP5"/>
    <mergeCell ref="BK6:BP6"/>
    <mergeCell ref="BK7:BM7"/>
    <mergeCell ref="BN7:BP7"/>
    <mergeCell ref="BK8:BM8"/>
    <mergeCell ref="BN8:BP8"/>
    <mergeCell ref="BK9:BM9"/>
    <mergeCell ref="BN9:BP9"/>
    <mergeCell ref="BK12:BM12"/>
    <mergeCell ref="BN12:BP12"/>
    <mergeCell ref="BK13:BM13"/>
    <mergeCell ref="BN13:BP13"/>
    <mergeCell ref="BK10:BM10"/>
    <mergeCell ref="BN10:BP10"/>
    <mergeCell ref="BK11:BM11"/>
    <mergeCell ref="BN11:BP11"/>
    <mergeCell ref="BK16:BM16"/>
    <mergeCell ref="BN16:BP16"/>
    <mergeCell ref="BK17:BL17"/>
    <mergeCell ref="BM17:BN17"/>
    <mergeCell ref="BO17:BP17"/>
    <mergeCell ref="BK14:BM14"/>
    <mergeCell ref="BN14:BP14"/>
    <mergeCell ref="BK15:BM15"/>
    <mergeCell ref="BN15:BP15"/>
    <mergeCell ref="BK20:BM20"/>
    <mergeCell ref="BN20:BP20"/>
    <mergeCell ref="BK21:BM21"/>
    <mergeCell ref="BN21:BP21"/>
    <mergeCell ref="BK18:BL18"/>
    <mergeCell ref="BM18:BN18"/>
    <mergeCell ref="BO18:BP18"/>
    <mergeCell ref="BK19:BM19"/>
    <mergeCell ref="BN19:BP19"/>
    <mergeCell ref="BK24:BL24"/>
    <mergeCell ref="BM24:BN24"/>
    <mergeCell ref="BO24:BP24"/>
    <mergeCell ref="BK25:BM25"/>
    <mergeCell ref="BN25:BP25"/>
    <mergeCell ref="BK22:BM22"/>
    <mergeCell ref="BN22:BP22"/>
    <mergeCell ref="BK23:BL23"/>
    <mergeCell ref="BM23:BN23"/>
    <mergeCell ref="BO23:BP23"/>
    <mergeCell ref="BK28:BM28"/>
    <mergeCell ref="BN28:BP28"/>
    <mergeCell ref="BK29:BM29"/>
    <mergeCell ref="BN29:BP29"/>
    <mergeCell ref="BK26:BM26"/>
    <mergeCell ref="BN26:BP26"/>
    <mergeCell ref="BK27:BM27"/>
    <mergeCell ref="BN27:BP27"/>
    <mergeCell ref="BK32:BM32"/>
    <mergeCell ref="BN32:BP32"/>
    <mergeCell ref="BK33:BM33"/>
    <mergeCell ref="BN33:BP33"/>
    <mergeCell ref="BK30:BM30"/>
    <mergeCell ref="BN30:BP30"/>
    <mergeCell ref="BK31:BM31"/>
    <mergeCell ref="BN31:BP31"/>
    <mergeCell ref="BK36:BM36"/>
    <mergeCell ref="BN36:BP36"/>
    <mergeCell ref="BK37:BM37"/>
    <mergeCell ref="BN37:BP37"/>
    <mergeCell ref="BK34:BM34"/>
    <mergeCell ref="BN34:BP34"/>
    <mergeCell ref="BK35:BM35"/>
    <mergeCell ref="BN35:BP35"/>
    <mergeCell ref="BK40:BM40"/>
    <mergeCell ref="BN40:BP40"/>
    <mergeCell ref="BK41:BM41"/>
    <mergeCell ref="BN41:BP41"/>
    <mergeCell ref="BK38:BM38"/>
    <mergeCell ref="BN38:BP38"/>
    <mergeCell ref="BK39:BM39"/>
    <mergeCell ref="BN39:BP39"/>
    <mergeCell ref="BQ9:BS9"/>
    <mergeCell ref="BT9:BV9"/>
    <mergeCell ref="BK46:BM46"/>
    <mergeCell ref="BN46:BP46"/>
    <mergeCell ref="BK47:BM47"/>
    <mergeCell ref="BN47:BP47"/>
    <mergeCell ref="BK44:BM44"/>
    <mergeCell ref="BN44:BP44"/>
    <mergeCell ref="BK45:BM45"/>
    <mergeCell ref="BN45:BP45"/>
    <mergeCell ref="BQ4:BV5"/>
    <mergeCell ref="BQ6:BV6"/>
    <mergeCell ref="BQ7:BS7"/>
    <mergeCell ref="BT7:BV7"/>
    <mergeCell ref="BQ8:BS8"/>
    <mergeCell ref="BT8:BV8"/>
    <mergeCell ref="BQ10:BS10"/>
    <mergeCell ref="BT10:BV10"/>
    <mergeCell ref="BQ11:BS11"/>
    <mergeCell ref="BT11:BV11"/>
    <mergeCell ref="BK48:BM48"/>
    <mergeCell ref="BN48:BP48"/>
    <mergeCell ref="BK42:BM42"/>
    <mergeCell ref="BN42:BP42"/>
    <mergeCell ref="BK43:BM43"/>
    <mergeCell ref="BN43:BP43"/>
    <mergeCell ref="BQ14:BS14"/>
    <mergeCell ref="BT14:BV14"/>
    <mergeCell ref="BQ15:BS15"/>
    <mergeCell ref="BT15:BV15"/>
    <mergeCell ref="BQ12:BS12"/>
    <mergeCell ref="BT12:BV12"/>
    <mergeCell ref="BQ13:BS13"/>
    <mergeCell ref="BT13:BV13"/>
    <mergeCell ref="BQ18:BR18"/>
    <mergeCell ref="BS18:BT18"/>
    <mergeCell ref="BU18:BV18"/>
    <mergeCell ref="BQ19:BS19"/>
    <mergeCell ref="BT19:BV19"/>
    <mergeCell ref="BQ16:BS16"/>
    <mergeCell ref="BT16:BV16"/>
    <mergeCell ref="BQ17:BR17"/>
    <mergeCell ref="BS17:BT17"/>
    <mergeCell ref="BU17:BV17"/>
    <mergeCell ref="BQ22:BS22"/>
    <mergeCell ref="BT22:BV22"/>
    <mergeCell ref="BQ23:BR23"/>
    <mergeCell ref="BS23:BT23"/>
    <mergeCell ref="BU23:BV23"/>
    <mergeCell ref="BQ20:BS20"/>
    <mergeCell ref="BT20:BV20"/>
    <mergeCell ref="BQ21:BS21"/>
    <mergeCell ref="BT21:BV21"/>
    <mergeCell ref="BQ26:BS26"/>
    <mergeCell ref="BT26:BV26"/>
    <mergeCell ref="BQ27:BS27"/>
    <mergeCell ref="BT27:BV27"/>
    <mergeCell ref="BQ24:BR24"/>
    <mergeCell ref="BS24:BT24"/>
    <mergeCell ref="BU24:BV24"/>
    <mergeCell ref="BQ25:BS25"/>
    <mergeCell ref="BT25:BV25"/>
    <mergeCell ref="BQ30:BS30"/>
    <mergeCell ref="BT30:BV30"/>
    <mergeCell ref="BQ31:BS31"/>
    <mergeCell ref="BT31:BV31"/>
    <mergeCell ref="BQ28:BS28"/>
    <mergeCell ref="BT28:BV28"/>
    <mergeCell ref="BQ29:BS29"/>
    <mergeCell ref="BT29:BV29"/>
    <mergeCell ref="BQ34:BS34"/>
    <mergeCell ref="BT34:BV34"/>
    <mergeCell ref="BQ35:BS35"/>
    <mergeCell ref="BT35:BV35"/>
    <mergeCell ref="BQ32:BS32"/>
    <mergeCell ref="BT32:BV32"/>
    <mergeCell ref="BQ33:BS33"/>
    <mergeCell ref="BT33:BV33"/>
    <mergeCell ref="BQ38:BS38"/>
    <mergeCell ref="BT38:BV38"/>
    <mergeCell ref="BQ39:BS39"/>
    <mergeCell ref="BT39:BV39"/>
    <mergeCell ref="BQ36:BS36"/>
    <mergeCell ref="BT36:BV36"/>
    <mergeCell ref="BQ37:BS37"/>
    <mergeCell ref="BT37:BV37"/>
    <mergeCell ref="BQ42:BS42"/>
    <mergeCell ref="BT42:BV42"/>
    <mergeCell ref="BQ43:BS43"/>
    <mergeCell ref="BT43:BV43"/>
    <mergeCell ref="BQ40:BS40"/>
    <mergeCell ref="BT40:BV40"/>
    <mergeCell ref="BQ41:BS41"/>
    <mergeCell ref="BT41:BV41"/>
    <mergeCell ref="BQ46:BS46"/>
    <mergeCell ref="BT46:BV46"/>
    <mergeCell ref="BQ47:BS47"/>
    <mergeCell ref="BT47:BV47"/>
    <mergeCell ref="BQ44:BS44"/>
    <mergeCell ref="BT44:BV44"/>
    <mergeCell ref="BQ45:BS45"/>
    <mergeCell ref="BT45:BV45"/>
    <mergeCell ref="BQ48:BS48"/>
    <mergeCell ref="BT48:BV48"/>
    <mergeCell ref="BW4:CB5"/>
    <mergeCell ref="BW6:CB6"/>
    <mergeCell ref="BW7:BY7"/>
    <mergeCell ref="BZ7:CB7"/>
    <mergeCell ref="BW8:BY8"/>
    <mergeCell ref="BZ8:CB8"/>
    <mergeCell ref="BW9:BY9"/>
    <mergeCell ref="BZ9:CB9"/>
    <mergeCell ref="BW12:BY12"/>
    <mergeCell ref="BZ12:CB12"/>
    <mergeCell ref="BW13:BY13"/>
    <mergeCell ref="BZ13:CB13"/>
    <mergeCell ref="BW10:BY10"/>
    <mergeCell ref="BZ10:CB10"/>
    <mergeCell ref="BW11:BY11"/>
    <mergeCell ref="BZ11:CB11"/>
    <mergeCell ref="BW16:BY16"/>
    <mergeCell ref="BZ16:CB16"/>
    <mergeCell ref="BW17:BX17"/>
    <mergeCell ref="BY17:BZ17"/>
    <mergeCell ref="CA17:CB17"/>
    <mergeCell ref="BW14:BY14"/>
    <mergeCell ref="BZ14:CB14"/>
    <mergeCell ref="BW15:BY15"/>
    <mergeCell ref="BZ15:CB15"/>
    <mergeCell ref="BW20:BY20"/>
    <mergeCell ref="BZ20:CB20"/>
    <mergeCell ref="BW21:BY21"/>
    <mergeCell ref="BZ21:CB21"/>
    <mergeCell ref="BW18:BX18"/>
    <mergeCell ref="BY18:BZ18"/>
    <mergeCell ref="CA18:CB18"/>
    <mergeCell ref="BW19:BY19"/>
    <mergeCell ref="BZ19:CB19"/>
    <mergeCell ref="BW24:BX24"/>
    <mergeCell ref="BY24:BZ24"/>
    <mergeCell ref="CA24:CB24"/>
    <mergeCell ref="BW25:BY25"/>
    <mergeCell ref="BZ25:CB25"/>
    <mergeCell ref="BW22:BY22"/>
    <mergeCell ref="BZ22:CB22"/>
    <mergeCell ref="BW23:BX23"/>
    <mergeCell ref="BY23:BZ23"/>
    <mergeCell ref="CA23:CB23"/>
    <mergeCell ref="BW28:BY28"/>
    <mergeCell ref="BZ28:CB28"/>
    <mergeCell ref="BW29:BY29"/>
    <mergeCell ref="BZ29:CB29"/>
    <mergeCell ref="BW26:BY26"/>
    <mergeCell ref="BZ26:CB26"/>
    <mergeCell ref="BW27:BY27"/>
    <mergeCell ref="BZ27:CB27"/>
    <mergeCell ref="BW32:BY32"/>
    <mergeCell ref="BZ32:CB32"/>
    <mergeCell ref="BW33:BY33"/>
    <mergeCell ref="BZ33:CB33"/>
    <mergeCell ref="BW30:BY30"/>
    <mergeCell ref="BZ30:CB30"/>
    <mergeCell ref="BW31:BY31"/>
    <mergeCell ref="BZ31:CB31"/>
    <mergeCell ref="BW36:BY36"/>
    <mergeCell ref="BZ36:CB36"/>
    <mergeCell ref="BW37:BY37"/>
    <mergeCell ref="BZ37:CB37"/>
    <mergeCell ref="BW34:BY34"/>
    <mergeCell ref="BZ34:CB34"/>
    <mergeCell ref="BW35:BY35"/>
    <mergeCell ref="BZ35:CB35"/>
    <mergeCell ref="BW40:BY40"/>
    <mergeCell ref="BZ40:CB40"/>
    <mergeCell ref="BW41:BY41"/>
    <mergeCell ref="BZ41:CB41"/>
    <mergeCell ref="BW38:BY38"/>
    <mergeCell ref="BZ38:CB38"/>
    <mergeCell ref="BW39:BY39"/>
    <mergeCell ref="BZ39:CB39"/>
    <mergeCell ref="CC9:CE9"/>
    <mergeCell ref="CF9:CH9"/>
    <mergeCell ref="BW46:BY46"/>
    <mergeCell ref="BZ46:CB46"/>
    <mergeCell ref="BW47:BY47"/>
    <mergeCell ref="BZ47:CB47"/>
    <mergeCell ref="BW44:BY44"/>
    <mergeCell ref="BZ44:CB44"/>
    <mergeCell ref="BW45:BY45"/>
    <mergeCell ref="BZ45:CB45"/>
    <mergeCell ref="CC4:CH5"/>
    <mergeCell ref="CC6:CH6"/>
    <mergeCell ref="CC7:CE7"/>
    <mergeCell ref="CF7:CH7"/>
    <mergeCell ref="CC8:CE8"/>
    <mergeCell ref="CF8:CH8"/>
    <mergeCell ref="CC10:CE10"/>
    <mergeCell ref="CF10:CH10"/>
    <mergeCell ref="CC11:CE11"/>
    <mergeCell ref="CF11:CH11"/>
    <mergeCell ref="BW48:BY48"/>
    <mergeCell ref="BZ48:CB48"/>
    <mergeCell ref="BW42:BY42"/>
    <mergeCell ref="BZ42:CB42"/>
    <mergeCell ref="BW43:BY43"/>
    <mergeCell ref="BZ43:CB43"/>
    <mergeCell ref="CC14:CE14"/>
    <mergeCell ref="CF14:CH14"/>
    <mergeCell ref="CC15:CE15"/>
    <mergeCell ref="CF15:CH15"/>
    <mergeCell ref="CC12:CE12"/>
    <mergeCell ref="CF12:CH12"/>
    <mergeCell ref="CC13:CE13"/>
    <mergeCell ref="CF13:CH13"/>
    <mergeCell ref="CC18:CD18"/>
    <mergeCell ref="CE18:CF18"/>
    <mergeCell ref="CG18:CH18"/>
    <mergeCell ref="CC19:CE19"/>
    <mergeCell ref="CF19:CH19"/>
    <mergeCell ref="CC16:CE16"/>
    <mergeCell ref="CF16:CH16"/>
    <mergeCell ref="CC17:CD17"/>
    <mergeCell ref="CE17:CF17"/>
    <mergeCell ref="CG17:CH17"/>
    <mergeCell ref="CC22:CE22"/>
    <mergeCell ref="CF22:CH22"/>
    <mergeCell ref="CC23:CD23"/>
    <mergeCell ref="CE23:CF23"/>
    <mergeCell ref="CG23:CH23"/>
    <mergeCell ref="CC20:CE20"/>
    <mergeCell ref="CF20:CH20"/>
    <mergeCell ref="CC21:CE21"/>
    <mergeCell ref="CF21:CH21"/>
    <mergeCell ref="CC26:CE26"/>
    <mergeCell ref="CF26:CH26"/>
    <mergeCell ref="CC27:CE27"/>
    <mergeCell ref="CF27:CH27"/>
    <mergeCell ref="CC24:CD24"/>
    <mergeCell ref="CE24:CF24"/>
    <mergeCell ref="CG24:CH24"/>
    <mergeCell ref="CC25:CE25"/>
    <mergeCell ref="CF25:CH25"/>
    <mergeCell ref="CC30:CE30"/>
    <mergeCell ref="CF30:CH30"/>
    <mergeCell ref="CC31:CE31"/>
    <mergeCell ref="CF31:CH31"/>
    <mergeCell ref="CC28:CE28"/>
    <mergeCell ref="CF28:CH28"/>
    <mergeCell ref="CC29:CE29"/>
    <mergeCell ref="CF29:CH29"/>
    <mergeCell ref="CC34:CE34"/>
    <mergeCell ref="CF34:CH34"/>
    <mergeCell ref="CC35:CE35"/>
    <mergeCell ref="CF35:CH35"/>
    <mergeCell ref="CC32:CE32"/>
    <mergeCell ref="CF32:CH32"/>
    <mergeCell ref="CC33:CE33"/>
    <mergeCell ref="CF33:CH33"/>
    <mergeCell ref="CF41:CH41"/>
    <mergeCell ref="CC36:CE36"/>
    <mergeCell ref="CF36:CH36"/>
    <mergeCell ref="CC37:CE37"/>
    <mergeCell ref="CF37:CH37"/>
    <mergeCell ref="CC38:CE38"/>
    <mergeCell ref="CF38:CH38"/>
    <mergeCell ref="CC39:CE39"/>
    <mergeCell ref="CF39:CH39"/>
    <mergeCell ref="CC40:CE40"/>
    <mergeCell ref="CF45:CH45"/>
    <mergeCell ref="CC43:CE43"/>
    <mergeCell ref="CF43:CH43"/>
    <mergeCell ref="CC48:CE48"/>
    <mergeCell ref="CF48:CH48"/>
    <mergeCell ref="CC47:CE47"/>
    <mergeCell ref="CF47:CH47"/>
    <mergeCell ref="CF40:CH40"/>
    <mergeCell ref="CC41:CE41"/>
    <mergeCell ref="A3:N3"/>
    <mergeCell ref="CC46:CE46"/>
    <mergeCell ref="CF46:CH46"/>
    <mergeCell ref="CC44:CE44"/>
    <mergeCell ref="CF44:CH44"/>
    <mergeCell ref="CC45:CE45"/>
    <mergeCell ref="CC42:CE42"/>
    <mergeCell ref="CF42:CH42"/>
  </mergeCells>
  <printOptions horizontalCentered="1" verticalCentered="1"/>
  <pageMargins left="0.3937007874015748" right="0.1968503937007874" top="0.3937007874015748" bottom="0.3937007874015748" header="0" footer="0"/>
  <pageSetup horizontalDpi="300" verticalDpi="300" orientation="landscape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B1"/>
    </sheetView>
  </sheetViews>
  <sheetFormatPr defaultColWidth="11.19921875" defaultRowHeight="14.25"/>
  <cols>
    <col min="1" max="1" width="4.8984375" style="1" customWidth="1"/>
    <col min="2" max="2" width="38.09765625" style="1" customWidth="1"/>
    <col min="3" max="5" width="9.69921875" style="3" customWidth="1"/>
    <col min="6" max="16384" width="11.19921875" style="1" customWidth="1"/>
  </cols>
  <sheetData>
    <row r="1" spans="1:2" ht="31.5" customHeight="1">
      <c r="A1" s="431" t="s">
        <v>0</v>
      </c>
      <c r="B1" s="431"/>
    </row>
    <row r="2" spans="1:5" ht="43.5" customHeight="1">
      <c r="A2" s="430" t="str">
        <f>'Datos Generales'!A2</f>
        <v>Nombre Empresa</v>
      </c>
      <c r="B2" s="430"/>
      <c r="E2" s="10">
        <f>'Datos Generales'!C2</f>
        <v>40939</v>
      </c>
    </row>
    <row r="3" spans="1:5" ht="15.75" customHeight="1" thickBot="1">
      <c r="A3" s="432" t="s">
        <v>109</v>
      </c>
      <c r="B3" s="432"/>
      <c r="C3" s="432"/>
      <c r="D3" s="432"/>
      <c r="E3" s="432"/>
    </row>
    <row r="4" spans="1:5" ht="17.25" customHeight="1">
      <c r="A4" s="50">
        <v>1</v>
      </c>
      <c r="B4" s="114" t="s">
        <v>110</v>
      </c>
      <c r="C4" s="433"/>
      <c r="D4" s="433"/>
      <c r="E4" s="433"/>
    </row>
    <row r="5" spans="1:5" ht="25.5">
      <c r="A5" s="52">
        <v>2</v>
      </c>
      <c r="B5" s="115" t="s">
        <v>111</v>
      </c>
      <c r="C5" s="435"/>
      <c r="D5" s="435"/>
      <c r="E5" s="435"/>
    </row>
    <row r="6" spans="1:5" ht="18.75" customHeight="1">
      <c r="A6" s="52">
        <v>3</v>
      </c>
      <c r="B6" s="115" t="s">
        <v>112</v>
      </c>
      <c r="C6" s="436"/>
      <c r="D6" s="436"/>
      <c r="E6" s="436"/>
    </row>
    <row r="7" spans="1:9" ht="25.5">
      <c r="A7" s="52">
        <v>4</v>
      </c>
      <c r="B7" s="115" t="s">
        <v>113</v>
      </c>
      <c r="C7" s="436"/>
      <c r="D7" s="436"/>
      <c r="E7" s="436"/>
      <c r="I7" s="136"/>
    </row>
    <row r="8" spans="1:5" ht="25.5">
      <c r="A8" s="52">
        <v>5</v>
      </c>
      <c r="B8" s="115" t="s">
        <v>114</v>
      </c>
      <c r="C8" s="435"/>
      <c r="D8" s="435"/>
      <c r="E8" s="435"/>
    </row>
    <row r="9" spans="1:5" ht="25.5">
      <c r="A9" s="52">
        <v>6</v>
      </c>
      <c r="B9" s="115" t="s">
        <v>115</v>
      </c>
      <c r="C9" s="435"/>
      <c r="D9" s="435"/>
      <c r="E9" s="435"/>
    </row>
    <row r="10" spans="1:5" ht="25.5">
      <c r="A10" s="52">
        <v>7</v>
      </c>
      <c r="B10" s="115" t="s">
        <v>116</v>
      </c>
      <c r="C10" s="435"/>
      <c r="D10" s="435"/>
      <c r="E10" s="435"/>
    </row>
    <row r="11" spans="1:5" ht="25.5">
      <c r="A11" s="52">
        <v>8</v>
      </c>
      <c r="B11" s="115" t="s">
        <v>117</v>
      </c>
      <c r="C11" s="435"/>
      <c r="D11" s="435"/>
      <c r="E11" s="435"/>
    </row>
    <row r="12" spans="1:5" ht="25.5">
      <c r="A12" s="52">
        <v>9</v>
      </c>
      <c r="B12" s="115" t="s">
        <v>118</v>
      </c>
      <c r="C12" s="435"/>
      <c r="D12" s="435"/>
      <c r="E12" s="435"/>
    </row>
    <row r="13" spans="1:5" ht="26.25" thickBot="1">
      <c r="A13" s="63">
        <v>10</v>
      </c>
      <c r="B13" s="116" t="s">
        <v>119</v>
      </c>
      <c r="C13" s="434"/>
      <c r="D13" s="434"/>
      <c r="E13" s="434"/>
    </row>
    <row r="14" spans="1:5" ht="26.25" thickBot="1">
      <c r="A14" s="75">
        <v>11</v>
      </c>
      <c r="B14" s="76" t="s">
        <v>120</v>
      </c>
      <c r="C14" s="77" t="s">
        <v>7</v>
      </c>
      <c r="D14" s="77" t="s">
        <v>8</v>
      </c>
      <c r="E14" s="77" t="s">
        <v>99</v>
      </c>
    </row>
    <row r="15" spans="1:5" s="49" customFormat="1" ht="15" customHeight="1">
      <c r="A15" s="65" t="s">
        <v>121</v>
      </c>
      <c r="B15" s="66" t="s">
        <v>122</v>
      </c>
      <c r="C15" s="67"/>
      <c r="D15" s="67"/>
      <c r="E15" s="67"/>
    </row>
    <row r="16" spans="1:5" s="49" customFormat="1" ht="15" customHeight="1">
      <c r="A16" s="52" t="s">
        <v>123</v>
      </c>
      <c r="B16" s="55" t="s">
        <v>124</v>
      </c>
      <c r="C16" s="53"/>
      <c r="D16" s="53"/>
      <c r="E16" s="53"/>
    </row>
    <row r="17" spans="1:5" s="49" customFormat="1" ht="15" customHeight="1">
      <c r="A17" s="52" t="s">
        <v>125</v>
      </c>
      <c r="B17" s="55" t="s">
        <v>126</v>
      </c>
      <c r="C17" s="53"/>
      <c r="D17" s="53"/>
      <c r="E17" s="53"/>
    </row>
    <row r="18" spans="1:5" s="49" customFormat="1" ht="15" customHeight="1">
      <c r="A18" s="52" t="s">
        <v>127</v>
      </c>
      <c r="B18" s="55" t="s">
        <v>128</v>
      </c>
      <c r="C18" s="53"/>
      <c r="D18" s="53"/>
      <c r="E18" s="53"/>
    </row>
    <row r="19" spans="1:5" s="49" customFormat="1" ht="15" customHeight="1">
      <c r="A19" s="52" t="s">
        <v>129</v>
      </c>
      <c r="B19" s="55" t="s">
        <v>130</v>
      </c>
      <c r="C19" s="53"/>
      <c r="D19" s="53"/>
      <c r="E19" s="53"/>
    </row>
    <row r="20" spans="1:5" s="49" customFormat="1" ht="15" customHeight="1">
      <c r="A20" s="52" t="s">
        <v>131</v>
      </c>
      <c r="B20" s="55" t="s">
        <v>132</v>
      </c>
      <c r="C20" s="53"/>
      <c r="D20" s="53"/>
      <c r="E20" s="53"/>
    </row>
    <row r="21" spans="1:5" s="49" customFormat="1" ht="15" customHeight="1" thickBot="1">
      <c r="A21" s="63" t="s">
        <v>133</v>
      </c>
      <c r="B21" s="68" t="s">
        <v>134</v>
      </c>
      <c r="C21" s="64"/>
      <c r="D21" s="64"/>
      <c r="E21" s="64"/>
    </row>
    <row r="22" spans="1:5" ht="21.75" thickBot="1">
      <c r="A22" s="75">
        <v>12</v>
      </c>
      <c r="B22" s="72" t="s">
        <v>135</v>
      </c>
      <c r="C22" s="73" t="s">
        <v>136</v>
      </c>
      <c r="D22" s="74" t="s">
        <v>137</v>
      </c>
      <c r="E22" s="74" t="s">
        <v>138</v>
      </c>
    </row>
    <row r="23" spans="1:5" s="49" customFormat="1" ht="15" customHeight="1">
      <c r="A23" s="65" t="s">
        <v>139</v>
      </c>
      <c r="B23" s="69"/>
      <c r="C23" s="128"/>
      <c r="D23" s="65"/>
      <c r="E23" s="65"/>
    </row>
    <row r="24" spans="1:5" s="49" customFormat="1" ht="15" customHeight="1">
      <c r="A24" s="52" t="s">
        <v>140</v>
      </c>
      <c r="B24" s="56"/>
      <c r="C24" s="126"/>
      <c r="D24" s="52"/>
      <c r="E24" s="52"/>
    </row>
    <row r="25" spans="1:5" s="49" customFormat="1" ht="15" customHeight="1">
      <c r="A25" s="52" t="s">
        <v>141</v>
      </c>
      <c r="B25" s="56"/>
      <c r="C25" s="126"/>
      <c r="D25" s="52"/>
      <c r="E25" s="52"/>
    </row>
    <row r="26" spans="1:5" s="49" customFormat="1" ht="15" customHeight="1">
      <c r="A26" s="52" t="s">
        <v>142</v>
      </c>
      <c r="B26" s="56"/>
      <c r="C26" s="126"/>
      <c r="D26" s="52"/>
      <c r="E26" s="52"/>
    </row>
    <row r="27" spans="1:5" s="49" customFormat="1" ht="15" customHeight="1">
      <c r="A27" s="52" t="s">
        <v>143</v>
      </c>
      <c r="B27" s="56"/>
      <c r="C27" s="126"/>
      <c r="D27" s="52"/>
      <c r="E27" s="52"/>
    </row>
    <row r="28" spans="1:5" s="49" customFormat="1" ht="15" customHeight="1">
      <c r="A28" s="52" t="s">
        <v>144</v>
      </c>
      <c r="B28" s="56"/>
      <c r="C28" s="126"/>
      <c r="D28" s="52"/>
      <c r="E28" s="52"/>
    </row>
    <row r="29" spans="1:5" s="49" customFormat="1" ht="15" customHeight="1">
      <c r="A29" s="52" t="s">
        <v>145</v>
      </c>
      <c r="B29" s="56"/>
      <c r="C29" s="126"/>
      <c r="D29" s="52"/>
      <c r="E29" s="52"/>
    </row>
    <row r="30" spans="1:5" s="49" customFormat="1" ht="15" customHeight="1">
      <c r="A30" s="52" t="s">
        <v>146</v>
      </c>
      <c r="B30" s="56"/>
      <c r="C30" s="126"/>
      <c r="D30" s="52"/>
      <c r="E30" s="52"/>
    </row>
    <row r="31" spans="1:5" s="49" customFormat="1" ht="15" customHeight="1">
      <c r="A31" s="52" t="s">
        <v>147</v>
      </c>
      <c r="B31" s="56"/>
      <c r="C31" s="126"/>
      <c r="D31" s="52"/>
      <c r="E31" s="52"/>
    </row>
    <row r="32" spans="1:5" s="49" customFormat="1" ht="15" customHeight="1">
      <c r="A32" s="52" t="s">
        <v>148</v>
      </c>
      <c r="B32" s="56"/>
      <c r="C32" s="126"/>
      <c r="D32" s="52"/>
      <c r="E32" s="52"/>
    </row>
    <row r="33" spans="1:5" s="49" customFormat="1" ht="15" customHeight="1">
      <c r="A33" s="52" t="s">
        <v>149</v>
      </c>
      <c r="B33" s="56"/>
      <c r="C33" s="126"/>
      <c r="D33" s="52"/>
      <c r="E33" s="52"/>
    </row>
    <row r="34" spans="1:5" s="49" customFormat="1" ht="15" customHeight="1">
      <c r="A34" s="52" t="s">
        <v>150</v>
      </c>
      <c r="B34" s="56"/>
      <c r="C34" s="126"/>
      <c r="D34" s="52"/>
      <c r="E34" s="52"/>
    </row>
    <row r="35" spans="1:5" s="49" customFormat="1" ht="15" customHeight="1">
      <c r="A35" s="52" t="s">
        <v>151</v>
      </c>
      <c r="B35" s="56"/>
      <c r="C35" s="126"/>
      <c r="D35" s="52"/>
      <c r="E35" s="52"/>
    </row>
    <row r="36" spans="1:5" s="49" customFormat="1" ht="15" customHeight="1">
      <c r="A36" s="52" t="s">
        <v>152</v>
      </c>
      <c r="B36" s="56"/>
      <c r="C36" s="126"/>
      <c r="D36" s="52"/>
      <c r="E36" s="52"/>
    </row>
    <row r="37" spans="1:5" s="49" customFormat="1" ht="15" customHeight="1" thickBot="1">
      <c r="A37" s="59" t="s">
        <v>153</v>
      </c>
      <c r="B37" s="60"/>
      <c r="C37" s="127"/>
      <c r="D37" s="59"/>
      <c r="E37" s="59"/>
    </row>
  </sheetData>
  <sheetProtection/>
  <mergeCells count="13">
    <mergeCell ref="C10:E10"/>
    <mergeCell ref="C11:E11"/>
    <mergeCell ref="C12:E12"/>
    <mergeCell ref="A2:B2"/>
    <mergeCell ref="A1:B1"/>
    <mergeCell ref="A3:E3"/>
    <mergeCell ref="C4:E4"/>
    <mergeCell ref="C13:E13"/>
    <mergeCell ref="C5:E5"/>
    <mergeCell ref="C6:E6"/>
    <mergeCell ref="C7:E7"/>
    <mergeCell ref="C8:E8"/>
    <mergeCell ref="C9:E9"/>
  </mergeCells>
  <printOptions horizontalCentered="1" verticalCentered="1"/>
  <pageMargins left="0.3937007874015748" right="0.3937007874015748" top="0.3937007874015748" bottom="0.3937007874015748" header="0" footer="0"/>
  <pageSetup fitToHeight="3" fitToWidth="1"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showGridLines="0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2" sqref="N2"/>
    </sheetView>
  </sheetViews>
  <sheetFormatPr defaultColWidth="11.19921875" defaultRowHeight="14.25"/>
  <cols>
    <col min="1" max="1" width="4.3984375" style="1" bestFit="1" customWidth="1"/>
    <col min="2" max="2" width="29.09765625" style="1" bestFit="1" customWidth="1"/>
    <col min="3" max="3" width="5.8984375" style="3" customWidth="1"/>
    <col min="4" max="7" width="4.69921875" style="3" customWidth="1"/>
    <col min="8" max="8" width="5.59765625" style="3" customWidth="1"/>
    <col min="9" max="9" width="5.8984375" style="4" customWidth="1"/>
    <col min="10" max="10" width="4.69921875" style="4" customWidth="1"/>
    <col min="11" max="14" width="4.69921875" style="5" customWidth="1"/>
    <col min="15" max="15" width="5.19921875" style="1" customWidth="1"/>
    <col min="16" max="20" width="4.69921875" style="1" customWidth="1"/>
    <col min="21" max="21" width="5.5" style="1" customWidth="1"/>
    <col min="22" max="29" width="4.69921875" style="1" customWidth="1"/>
    <col min="30" max="16384" width="11.19921875" style="1" customWidth="1"/>
  </cols>
  <sheetData>
    <row r="1" spans="1:2" ht="30.75" customHeight="1" thickBot="1">
      <c r="A1" s="424" t="s">
        <v>0</v>
      </c>
      <c r="B1" s="425"/>
    </row>
    <row r="2" spans="1:4" ht="21.75" customHeight="1" thickBot="1">
      <c r="A2" s="426" t="str">
        <f>'Datos Generales'!A2</f>
        <v>Nombre Empresa</v>
      </c>
      <c r="B2" s="445"/>
      <c r="C2" s="443">
        <f>'Datos Generales'!C2</f>
        <v>40939</v>
      </c>
      <c r="D2" s="429"/>
    </row>
    <row r="3" spans="1:20" ht="15.75" customHeight="1" thickBot="1">
      <c r="A3" s="440" t="s">
        <v>154</v>
      </c>
      <c r="B3" s="441"/>
      <c r="C3" s="441"/>
      <c r="D3" s="441"/>
      <c r="E3" s="441"/>
      <c r="F3" s="441"/>
      <c r="G3" s="441"/>
      <c r="H3" s="442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6" ht="29.25" customHeight="1">
      <c r="A4" s="438" t="s">
        <v>155</v>
      </c>
      <c r="B4" s="438" t="s">
        <v>156</v>
      </c>
      <c r="C4" s="350" t="s">
        <v>157</v>
      </c>
      <c r="D4" s="350"/>
      <c r="E4" s="350"/>
      <c r="F4" s="350"/>
      <c r="G4" s="350"/>
      <c r="H4" s="350"/>
      <c r="I4" s="350" t="s">
        <v>158</v>
      </c>
      <c r="J4" s="350"/>
      <c r="K4" s="350"/>
      <c r="L4" s="350"/>
      <c r="M4" s="350"/>
      <c r="N4" s="350"/>
      <c r="O4" s="350" t="s">
        <v>159</v>
      </c>
      <c r="P4" s="350"/>
      <c r="Q4" s="350"/>
      <c r="R4" s="350"/>
      <c r="S4" s="350"/>
      <c r="T4" s="350"/>
      <c r="U4" s="350" t="s">
        <v>160</v>
      </c>
      <c r="V4" s="350"/>
      <c r="W4" s="350"/>
      <c r="X4" s="350"/>
      <c r="Y4" s="350"/>
      <c r="Z4" s="350"/>
    </row>
    <row r="5" spans="1:26" ht="14.25" customHeight="1" thickBot="1">
      <c r="A5" s="439"/>
      <c r="B5" s="439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</row>
    <row r="6" spans="1:26" ht="15" customHeight="1">
      <c r="A6" s="50">
        <v>1</v>
      </c>
      <c r="B6" s="79" t="s">
        <v>161</v>
      </c>
      <c r="C6" s="437">
        <f>Inspección!C6</f>
        <v>0</v>
      </c>
      <c r="D6" s="437"/>
      <c r="E6" s="437"/>
      <c r="F6" s="437"/>
      <c r="G6" s="437"/>
      <c r="H6" s="437"/>
      <c r="I6" s="437">
        <f>Inspección!I6</f>
        <v>0</v>
      </c>
      <c r="J6" s="437"/>
      <c r="K6" s="437"/>
      <c r="L6" s="437"/>
      <c r="M6" s="437"/>
      <c r="N6" s="437"/>
      <c r="O6" s="437">
        <f>Inspección!O6</f>
        <v>0</v>
      </c>
      <c r="P6" s="437"/>
      <c r="Q6" s="437"/>
      <c r="R6" s="437"/>
      <c r="S6" s="437"/>
      <c r="T6" s="437"/>
      <c r="U6" s="437">
        <f>Inspección!U6</f>
        <v>0</v>
      </c>
      <c r="V6" s="437"/>
      <c r="W6" s="437"/>
      <c r="X6" s="437"/>
      <c r="Y6" s="437"/>
      <c r="Z6" s="437"/>
    </row>
    <row r="7" spans="1:26" ht="15" customHeight="1">
      <c r="A7" s="52">
        <v>2</v>
      </c>
      <c r="B7" s="80" t="s">
        <v>162</v>
      </c>
      <c r="C7" s="447">
        <f>Inspección!C10</f>
        <v>0</v>
      </c>
      <c r="D7" s="447"/>
      <c r="E7" s="447"/>
      <c r="F7" s="447"/>
      <c r="G7" s="447"/>
      <c r="H7" s="447"/>
      <c r="I7" s="447">
        <f>Inspección!I10</f>
        <v>0</v>
      </c>
      <c r="J7" s="447"/>
      <c r="K7" s="447"/>
      <c r="L7" s="447"/>
      <c r="M7" s="447"/>
      <c r="N7" s="447"/>
      <c r="O7" s="447">
        <f>Inspección!O10</f>
        <v>0</v>
      </c>
      <c r="P7" s="447"/>
      <c r="Q7" s="447"/>
      <c r="R7" s="447"/>
      <c r="S7" s="447"/>
      <c r="T7" s="447"/>
      <c r="U7" s="447">
        <f>Inspección!U10</f>
        <v>0</v>
      </c>
      <c r="V7" s="447"/>
      <c r="W7" s="447"/>
      <c r="X7" s="447"/>
      <c r="Y7" s="447"/>
      <c r="Z7" s="447"/>
    </row>
    <row r="8" spans="1:26" ht="15" customHeight="1">
      <c r="A8" s="52">
        <v>3</v>
      </c>
      <c r="B8" s="80" t="s">
        <v>163</v>
      </c>
      <c r="C8" s="447">
        <f>Inspección!F8</f>
        <v>0</v>
      </c>
      <c r="D8" s="447"/>
      <c r="E8" s="447"/>
      <c r="F8" s="447"/>
      <c r="G8" s="447"/>
      <c r="H8" s="447"/>
      <c r="I8" s="447">
        <f>Inspección!L8</f>
        <v>0</v>
      </c>
      <c r="J8" s="447"/>
      <c r="K8" s="447"/>
      <c r="L8" s="447"/>
      <c r="M8" s="447"/>
      <c r="N8" s="447"/>
      <c r="O8" s="447">
        <f>Inspección!R8</f>
        <v>0</v>
      </c>
      <c r="P8" s="447"/>
      <c r="Q8" s="447"/>
      <c r="R8" s="447"/>
      <c r="S8" s="447"/>
      <c r="T8" s="447"/>
      <c r="U8" s="447">
        <f>Inspección!X8</f>
        <v>0</v>
      </c>
      <c r="V8" s="447"/>
      <c r="W8" s="447"/>
      <c r="X8" s="447"/>
      <c r="Y8" s="447"/>
      <c r="Z8" s="447"/>
    </row>
    <row r="9" spans="1:26" ht="26.25" thickBot="1">
      <c r="A9" s="59">
        <v>4</v>
      </c>
      <c r="B9" s="81" t="s">
        <v>164</v>
      </c>
      <c r="C9" s="446">
        <f>Inspección!C14</f>
        <v>0</v>
      </c>
      <c r="D9" s="446"/>
      <c r="E9" s="446"/>
      <c r="F9" s="446"/>
      <c r="G9" s="446"/>
      <c r="H9" s="446"/>
      <c r="I9" s="446">
        <f>Inspección!I14</f>
        <v>0</v>
      </c>
      <c r="J9" s="446"/>
      <c r="K9" s="446"/>
      <c r="L9" s="446"/>
      <c r="M9" s="446"/>
      <c r="N9" s="446"/>
      <c r="O9" s="446">
        <f>Inspección!O14</f>
        <v>0</v>
      </c>
      <c r="P9" s="446"/>
      <c r="Q9" s="446"/>
      <c r="R9" s="446"/>
      <c r="S9" s="446"/>
      <c r="T9" s="446"/>
      <c r="U9" s="446">
        <f>Inspección!U14</f>
        <v>0</v>
      </c>
      <c r="V9" s="446"/>
      <c r="W9" s="446"/>
      <c r="X9" s="446"/>
      <c r="Y9" s="446"/>
      <c r="Z9" s="446"/>
    </row>
    <row r="10" spans="1:26" ht="42.75" customHeight="1" thickBot="1">
      <c r="A10" s="83">
        <v>5</v>
      </c>
      <c r="B10" s="82" t="s">
        <v>165</v>
      </c>
      <c r="C10" s="73" t="s">
        <v>166</v>
      </c>
      <c r="D10" s="73" t="s">
        <v>167</v>
      </c>
      <c r="E10" s="448" t="s">
        <v>78</v>
      </c>
      <c r="F10" s="448"/>
      <c r="G10" s="448"/>
      <c r="H10" s="73" t="s">
        <v>168</v>
      </c>
      <c r="I10" s="73" t="s">
        <v>166</v>
      </c>
      <c r="J10" s="73" t="s">
        <v>167</v>
      </c>
      <c r="K10" s="448" t="s">
        <v>78</v>
      </c>
      <c r="L10" s="448"/>
      <c r="M10" s="448"/>
      <c r="N10" s="73" t="s">
        <v>168</v>
      </c>
      <c r="O10" s="73" t="s">
        <v>166</v>
      </c>
      <c r="P10" s="73" t="s">
        <v>167</v>
      </c>
      <c r="Q10" s="448" t="s">
        <v>78</v>
      </c>
      <c r="R10" s="448"/>
      <c r="S10" s="448"/>
      <c r="T10" s="73" t="s">
        <v>168</v>
      </c>
      <c r="U10" s="73" t="s">
        <v>166</v>
      </c>
      <c r="V10" s="73" t="s">
        <v>167</v>
      </c>
      <c r="W10" s="448" t="s">
        <v>78</v>
      </c>
      <c r="X10" s="448"/>
      <c r="Y10" s="448"/>
      <c r="Z10" s="73" t="s">
        <v>168</v>
      </c>
    </row>
    <row r="11" spans="1:26" ht="15" customHeight="1">
      <c r="A11" s="85"/>
      <c r="B11" s="79" t="s">
        <v>169</v>
      </c>
      <c r="C11" s="86">
        <f>IF(SUM(E11:G11)=0,0,1.73*D11*AVERAGE(E11:G11)/1000)</f>
        <v>0</v>
      </c>
      <c r="D11" s="87"/>
      <c r="E11" s="88"/>
      <c r="F11" s="88"/>
      <c r="G11" s="88"/>
      <c r="H11" s="88"/>
      <c r="I11" s="86">
        <f>IF(SUM(K11:M11)=0,0,1.73*J11*AVERAGE(K11:M11)/1000)</f>
        <v>0</v>
      </c>
      <c r="J11" s="87"/>
      <c r="K11" s="88"/>
      <c r="L11" s="88"/>
      <c r="M11" s="88"/>
      <c r="N11" s="88"/>
      <c r="O11" s="86">
        <f>IF(SUM(Q11:S11)=0,0,1.73*P11*AVERAGE(Q11:S11)/1000)</f>
        <v>0</v>
      </c>
      <c r="P11" s="87"/>
      <c r="Q11" s="88"/>
      <c r="R11" s="88"/>
      <c r="S11" s="88"/>
      <c r="T11" s="88"/>
      <c r="U11" s="86">
        <f>IF(SUM(W11:Y11)=0,0,1.73*V11*AVERAGE(W11:Y11)/1000)</f>
        <v>0</v>
      </c>
      <c r="V11" s="87"/>
      <c r="W11" s="88"/>
      <c r="X11" s="88"/>
      <c r="Y11" s="88"/>
      <c r="Z11" s="88"/>
    </row>
    <row r="12" spans="1:26" ht="15" customHeight="1">
      <c r="A12" s="54"/>
      <c r="B12" s="80" t="s">
        <v>170</v>
      </c>
      <c r="C12" s="89">
        <f aca="true" t="shared" si="0" ref="C12:C20">IF(SUM(E12:G12)=0,0,1.73*D12*AVERAGE(E12:G12)/1000)</f>
        <v>0</v>
      </c>
      <c r="D12" s="90"/>
      <c r="E12" s="91"/>
      <c r="F12" s="91"/>
      <c r="G12" s="91"/>
      <c r="H12" s="91"/>
      <c r="I12" s="89">
        <f aca="true" t="shared" si="1" ref="I12:I20">IF(SUM(K12:M12)=0,0,1.73*J12*AVERAGE(K12:M12)/1000)</f>
        <v>0</v>
      </c>
      <c r="J12" s="90"/>
      <c r="K12" s="91"/>
      <c r="L12" s="91"/>
      <c r="M12" s="91"/>
      <c r="N12" s="91"/>
      <c r="O12" s="89">
        <f aca="true" t="shared" si="2" ref="O12:O20">IF(SUM(Q12:S12)=0,0,1.73*P12*AVERAGE(Q12:S12)/1000)</f>
        <v>0</v>
      </c>
      <c r="P12" s="90"/>
      <c r="Q12" s="91"/>
      <c r="R12" s="91"/>
      <c r="S12" s="91"/>
      <c r="T12" s="91"/>
      <c r="U12" s="89">
        <f aca="true" t="shared" si="3" ref="U12:U20">IF(SUM(W12:Y12)=0,0,1.73*V12*AVERAGE(W12:Y12)/1000)</f>
        <v>0</v>
      </c>
      <c r="V12" s="90"/>
      <c r="W12" s="91"/>
      <c r="X12" s="91"/>
      <c r="Y12" s="91"/>
      <c r="Z12" s="91"/>
    </row>
    <row r="13" spans="1:26" ht="15" customHeight="1">
      <c r="A13" s="54"/>
      <c r="B13" s="80" t="s">
        <v>171</v>
      </c>
      <c r="C13" s="89">
        <f t="shared" si="0"/>
        <v>0</v>
      </c>
      <c r="D13" s="90"/>
      <c r="E13" s="91"/>
      <c r="F13" s="91"/>
      <c r="G13" s="91"/>
      <c r="H13" s="91"/>
      <c r="I13" s="89">
        <f t="shared" si="1"/>
        <v>0</v>
      </c>
      <c r="J13" s="90"/>
      <c r="K13" s="91"/>
      <c r="L13" s="91"/>
      <c r="M13" s="91"/>
      <c r="N13" s="91"/>
      <c r="O13" s="89">
        <f t="shared" si="2"/>
        <v>0</v>
      </c>
      <c r="P13" s="90"/>
      <c r="Q13" s="91"/>
      <c r="R13" s="91"/>
      <c r="S13" s="91"/>
      <c r="T13" s="91"/>
      <c r="U13" s="89">
        <f t="shared" si="3"/>
        <v>0</v>
      </c>
      <c r="V13" s="90"/>
      <c r="W13" s="91"/>
      <c r="X13" s="91"/>
      <c r="Y13" s="91"/>
      <c r="Z13" s="91"/>
    </row>
    <row r="14" spans="1:26" ht="15" customHeight="1">
      <c r="A14" s="54"/>
      <c r="B14" s="80" t="s">
        <v>172</v>
      </c>
      <c r="C14" s="89">
        <f t="shared" si="0"/>
        <v>0</v>
      </c>
      <c r="D14" s="90"/>
      <c r="E14" s="91"/>
      <c r="F14" s="91"/>
      <c r="G14" s="91"/>
      <c r="H14" s="91"/>
      <c r="I14" s="89">
        <f t="shared" si="1"/>
        <v>0</v>
      </c>
      <c r="J14" s="90"/>
      <c r="K14" s="91"/>
      <c r="L14" s="91"/>
      <c r="M14" s="91"/>
      <c r="N14" s="91"/>
      <c r="O14" s="89">
        <f t="shared" si="2"/>
        <v>0</v>
      </c>
      <c r="P14" s="90"/>
      <c r="Q14" s="91"/>
      <c r="R14" s="91"/>
      <c r="S14" s="91"/>
      <c r="T14" s="91"/>
      <c r="U14" s="89">
        <f t="shared" si="3"/>
        <v>0</v>
      </c>
      <c r="V14" s="90"/>
      <c r="W14" s="91"/>
      <c r="X14" s="91"/>
      <c r="Y14" s="91"/>
      <c r="Z14" s="91"/>
    </row>
    <row r="15" spans="1:26" ht="15" customHeight="1">
      <c r="A15" s="54"/>
      <c r="B15" s="80" t="s">
        <v>173</v>
      </c>
      <c r="C15" s="89">
        <f t="shared" si="0"/>
        <v>0</v>
      </c>
      <c r="D15" s="90"/>
      <c r="E15" s="91"/>
      <c r="F15" s="91"/>
      <c r="G15" s="91"/>
      <c r="H15" s="91"/>
      <c r="I15" s="89">
        <f t="shared" si="1"/>
        <v>0</v>
      </c>
      <c r="J15" s="90"/>
      <c r="K15" s="91"/>
      <c r="L15" s="91"/>
      <c r="M15" s="91"/>
      <c r="N15" s="91"/>
      <c r="O15" s="89">
        <f t="shared" si="2"/>
        <v>0</v>
      </c>
      <c r="P15" s="90"/>
      <c r="Q15" s="91"/>
      <c r="R15" s="91"/>
      <c r="S15" s="91"/>
      <c r="T15" s="91"/>
      <c r="U15" s="89">
        <f t="shared" si="3"/>
        <v>0</v>
      </c>
      <c r="V15" s="90"/>
      <c r="W15" s="91"/>
      <c r="X15" s="91"/>
      <c r="Y15" s="91"/>
      <c r="Z15" s="91"/>
    </row>
    <row r="16" spans="1:26" ht="15" customHeight="1">
      <c r="A16" s="54"/>
      <c r="B16" s="80" t="s">
        <v>174</v>
      </c>
      <c r="C16" s="89">
        <f t="shared" si="0"/>
        <v>0</v>
      </c>
      <c r="D16" s="90"/>
      <c r="E16" s="91"/>
      <c r="F16" s="91"/>
      <c r="G16" s="91"/>
      <c r="H16" s="91"/>
      <c r="I16" s="89">
        <f t="shared" si="1"/>
        <v>0</v>
      </c>
      <c r="J16" s="90"/>
      <c r="K16" s="91"/>
      <c r="L16" s="91"/>
      <c r="M16" s="91"/>
      <c r="N16" s="91"/>
      <c r="O16" s="89">
        <f t="shared" si="2"/>
        <v>0</v>
      </c>
      <c r="P16" s="90"/>
      <c r="Q16" s="91"/>
      <c r="R16" s="91"/>
      <c r="S16" s="91"/>
      <c r="T16" s="91"/>
      <c r="U16" s="89">
        <f t="shared" si="3"/>
        <v>0</v>
      </c>
      <c r="V16" s="90"/>
      <c r="W16" s="91"/>
      <c r="X16" s="91"/>
      <c r="Y16" s="91"/>
      <c r="Z16" s="91"/>
    </row>
    <row r="17" spans="1:26" ht="15" customHeight="1">
      <c r="A17" s="54"/>
      <c r="B17" s="80" t="s">
        <v>175</v>
      </c>
      <c r="C17" s="89">
        <f t="shared" si="0"/>
        <v>0</v>
      </c>
      <c r="D17" s="90"/>
      <c r="E17" s="91"/>
      <c r="F17" s="91"/>
      <c r="G17" s="91"/>
      <c r="H17" s="91"/>
      <c r="I17" s="89">
        <f t="shared" si="1"/>
        <v>0</v>
      </c>
      <c r="J17" s="90"/>
      <c r="K17" s="91"/>
      <c r="L17" s="91"/>
      <c r="M17" s="91"/>
      <c r="N17" s="91"/>
      <c r="O17" s="89">
        <f t="shared" si="2"/>
        <v>0</v>
      </c>
      <c r="P17" s="90"/>
      <c r="Q17" s="91"/>
      <c r="R17" s="91"/>
      <c r="S17" s="91"/>
      <c r="T17" s="91"/>
      <c r="U17" s="89">
        <f t="shared" si="3"/>
        <v>0</v>
      </c>
      <c r="V17" s="90"/>
      <c r="W17" s="91"/>
      <c r="X17" s="91"/>
      <c r="Y17" s="91"/>
      <c r="Z17" s="91"/>
    </row>
    <row r="18" spans="1:26" ht="15" customHeight="1">
      <c r="A18" s="54"/>
      <c r="B18" s="80" t="s">
        <v>176</v>
      </c>
      <c r="C18" s="89">
        <f t="shared" si="0"/>
        <v>0</v>
      </c>
      <c r="D18" s="90"/>
      <c r="E18" s="91"/>
      <c r="F18" s="91"/>
      <c r="G18" s="91"/>
      <c r="H18" s="91"/>
      <c r="I18" s="89">
        <f t="shared" si="1"/>
        <v>0</v>
      </c>
      <c r="J18" s="90"/>
      <c r="K18" s="91"/>
      <c r="L18" s="91"/>
      <c r="M18" s="91"/>
      <c r="N18" s="91"/>
      <c r="O18" s="89">
        <f t="shared" si="2"/>
        <v>0</v>
      </c>
      <c r="P18" s="90"/>
      <c r="Q18" s="91"/>
      <c r="R18" s="91"/>
      <c r="S18" s="91"/>
      <c r="T18" s="91"/>
      <c r="U18" s="89">
        <f t="shared" si="3"/>
        <v>0</v>
      </c>
      <c r="V18" s="90"/>
      <c r="W18" s="91"/>
      <c r="X18" s="91"/>
      <c r="Y18" s="91"/>
      <c r="Z18" s="91"/>
    </row>
    <row r="19" spans="1:26" ht="15" customHeight="1">
      <c r="A19" s="54"/>
      <c r="B19" s="80" t="s">
        <v>177</v>
      </c>
      <c r="C19" s="89">
        <f t="shared" si="0"/>
        <v>0</v>
      </c>
      <c r="D19" s="90"/>
      <c r="E19" s="91"/>
      <c r="F19" s="91"/>
      <c r="G19" s="91"/>
      <c r="H19" s="91"/>
      <c r="I19" s="89">
        <f t="shared" si="1"/>
        <v>0</v>
      </c>
      <c r="J19" s="90"/>
      <c r="K19" s="91"/>
      <c r="L19" s="91"/>
      <c r="M19" s="91"/>
      <c r="N19" s="91"/>
      <c r="O19" s="89">
        <f t="shared" si="2"/>
        <v>0</v>
      </c>
      <c r="P19" s="90"/>
      <c r="Q19" s="91"/>
      <c r="R19" s="91"/>
      <c r="S19" s="91"/>
      <c r="T19" s="91"/>
      <c r="U19" s="89">
        <f t="shared" si="3"/>
        <v>0</v>
      </c>
      <c r="V19" s="90"/>
      <c r="W19" s="91"/>
      <c r="X19" s="91"/>
      <c r="Y19" s="91"/>
      <c r="Z19" s="91"/>
    </row>
    <row r="20" spans="1:26" ht="15" customHeight="1" thickBot="1">
      <c r="A20" s="54"/>
      <c r="B20" s="80" t="s">
        <v>178</v>
      </c>
      <c r="C20" s="89">
        <f t="shared" si="0"/>
        <v>0</v>
      </c>
      <c r="D20" s="90"/>
      <c r="E20" s="91"/>
      <c r="F20" s="91"/>
      <c r="G20" s="91"/>
      <c r="H20" s="91"/>
      <c r="I20" s="89">
        <f t="shared" si="1"/>
        <v>0</v>
      </c>
      <c r="J20" s="90"/>
      <c r="K20" s="91"/>
      <c r="L20" s="91"/>
      <c r="M20" s="91"/>
      <c r="N20" s="91"/>
      <c r="O20" s="89">
        <f t="shared" si="2"/>
        <v>0</v>
      </c>
      <c r="P20" s="90"/>
      <c r="Q20" s="91"/>
      <c r="R20" s="91"/>
      <c r="S20" s="91"/>
      <c r="T20" s="91"/>
      <c r="U20" s="89">
        <f t="shared" si="3"/>
        <v>0</v>
      </c>
      <c r="V20" s="90"/>
      <c r="W20" s="91"/>
      <c r="X20" s="91"/>
      <c r="Y20" s="91"/>
      <c r="Z20" s="91"/>
    </row>
    <row r="21" spans="1:26" ht="39" thickBot="1">
      <c r="A21" s="52">
        <v>6</v>
      </c>
      <c r="B21" s="95" t="s">
        <v>179</v>
      </c>
      <c r="C21" s="73" t="s">
        <v>136</v>
      </c>
      <c r="D21" s="73"/>
      <c r="E21" s="74" t="s">
        <v>180</v>
      </c>
      <c r="F21" s="96"/>
      <c r="G21" s="96"/>
      <c r="H21" s="74" t="s">
        <v>181</v>
      </c>
      <c r="I21" s="73" t="s">
        <v>136</v>
      </c>
      <c r="J21" s="73"/>
      <c r="K21" s="96" t="s">
        <v>180</v>
      </c>
      <c r="L21" s="96"/>
      <c r="M21" s="96"/>
      <c r="N21" s="74" t="s">
        <v>181</v>
      </c>
      <c r="O21" s="73" t="s">
        <v>136</v>
      </c>
      <c r="P21" s="73"/>
      <c r="Q21" s="96" t="s">
        <v>180</v>
      </c>
      <c r="R21" s="96"/>
      <c r="S21" s="96"/>
      <c r="T21" s="74" t="s">
        <v>181</v>
      </c>
      <c r="U21" s="73" t="s">
        <v>136</v>
      </c>
      <c r="V21" s="73"/>
      <c r="W21" s="96" t="s">
        <v>180</v>
      </c>
      <c r="X21" s="96"/>
      <c r="Y21" s="96"/>
      <c r="Z21" s="74" t="s">
        <v>181</v>
      </c>
    </row>
    <row r="22" spans="1:26" ht="15" customHeight="1">
      <c r="A22" s="54"/>
      <c r="B22" s="94"/>
      <c r="C22" s="70"/>
      <c r="D22" s="70"/>
      <c r="E22" s="71"/>
      <c r="F22" s="71"/>
      <c r="G22" s="71"/>
      <c r="H22" s="71"/>
      <c r="I22" s="70"/>
      <c r="J22" s="70"/>
      <c r="K22" s="71"/>
      <c r="L22" s="71"/>
      <c r="M22" s="71"/>
      <c r="N22" s="71"/>
      <c r="O22" s="70"/>
      <c r="P22" s="70"/>
      <c r="Q22" s="71"/>
      <c r="R22" s="71"/>
      <c r="S22" s="71"/>
      <c r="T22" s="71"/>
      <c r="U22" s="70"/>
      <c r="V22" s="70"/>
      <c r="W22" s="71"/>
      <c r="X22" s="71"/>
      <c r="Y22" s="71"/>
      <c r="Z22" s="71"/>
    </row>
    <row r="23" spans="1:26" ht="15" customHeight="1">
      <c r="A23" s="54"/>
      <c r="B23" s="80"/>
      <c r="C23" s="57"/>
      <c r="D23" s="57"/>
      <c r="E23" s="58"/>
      <c r="F23" s="58"/>
      <c r="G23" s="58"/>
      <c r="H23" s="58"/>
      <c r="I23" s="57"/>
      <c r="J23" s="57"/>
      <c r="K23" s="58"/>
      <c r="L23" s="58"/>
      <c r="M23" s="58"/>
      <c r="N23" s="58"/>
      <c r="O23" s="57"/>
      <c r="P23" s="57"/>
      <c r="Q23" s="58"/>
      <c r="R23" s="58"/>
      <c r="S23" s="58"/>
      <c r="T23" s="58"/>
      <c r="U23" s="57"/>
      <c r="V23" s="57"/>
      <c r="W23" s="58"/>
      <c r="X23" s="58"/>
      <c r="Y23" s="58"/>
      <c r="Z23" s="58"/>
    </row>
    <row r="24" spans="1:26" ht="15" customHeight="1">
      <c r="A24" s="54"/>
      <c r="B24" s="80"/>
      <c r="C24" s="57"/>
      <c r="D24" s="57"/>
      <c r="E24" s="58"/>
      <c r="F24" s="58"/>
      <c r="G24" s="58"/>
      <c r="H24" s="58"/>
      <c r="I24" s="57"/>
      <c r="J24" s="57"/>
      <c r="K24" s="58"/>
      <c r="L24" s="58"/>
      <c r="M24" s="58"/>
      <c r="N24" s="58"/>
      <c r="O24" s="57"/>
      <c r="P24" s="57"/>
      <c r="Q24" s="58"/>
      <c r="R24" s="58"/>
      <c r="S24" s="58"/>
      <c r="T24" s="58"/>
      <c r="U24" s="57"/>
      <c r="V24" s="57"/>
      <c r="W24" s="58"/>
      <c r="X24" s="58"/>
      <c r="Y24" s="58"/>
      <c r="Z24" s="58"/>
    </row>
    <row r="25" spans="1:26" ht="15" customHeight="1">
      <c r="A25" s="54"/>
      <c r="B25" s="80"/>
      <c r="C25" s="57"/>
      <c r="D25" s="57"/>
      <c r="E25" s="58"/>
      <c r="F25" s="58"/>
      <c r="G25" s="58"/>
      <c r="H25" s="58"/>
      <c r="I25" s="57"/>
      <c r="J25" s="57"/>
      <c r="K25" s="58"/>
      <c r="L25" s="58"/>
      <c r="M25" s="58"/>
      <c r="N25" s="58"/>
      <c r="O25" s="57"/>
      <c r="P25" s="57"/>
      <c r="Q25" s="58"/>
      <c r="R25" s="58"/>
      <c r="S25" s="58"/>
      <c r="T25" s="58"/>
      <c r="U25" s="57"/>
      <c r="V25" s="57"/>
      <c r="W25" s="58"/>
      <c r="X25" s="58"/>
      <c r="Y25" s="58"/>
      <c r="Z25" s="58"/>
    </row>
    <row r="26" spans="1:26" ht="15" customHeight="1">
      <c r="A26" s="54"/>
      <c r="B26" s="80"/>
      <c r="C26" s="57"/>
      <c r="D26" s="57"/>
      <c r="E26" s="58"/>
      <c r="F26" s="58"/>
      <c r="G26" s="58"/>
      <c r="H26" s="58"/>
      <c r="I26" s="57"/>
      <c r="J26" s="57"/>
      <c r="K26" s="58"/>
      <c r="L26" s="58"/>
      <c r="M26" s="58"/>
      <c r="N26" s="58"/>
      <c r="O26" s="57"/>
      <c r="P26" s="57"/>
      <c r="Q26" s="58"/>
      <c r="R26" s="58"/>
      <c r="S26" s="58"/>
      <c r="T26" s="58"/>
      <c r="U26" s="57"/>
      <c r="V26" s="57"/>
      <c r="W26" s="58"/>
      <c r="X26" s="58"/>
      <c r="Y26" s="58"/>
      <c r="Z26" s="58"/>
    </row>
    <row r="27" spans="1:26" ht="15" customHeight="1">
      <c r="A27" s="54"/>
      <c r="B27" s="80"/>
      <c r="C27" s="57"/>
      <c r="D27" s="57"/>
      <c r="E27" s="58"/>
      <c r="F27" s="58"/>
      <c r="G27" s="58"/>
      <c r="H27" s="58"/>
      <c r="I27" s="57"/>
      <c r="J27" s="57"/>
      <c r="K27" s="58"/>
      <c r="L27" s="58"/>
      <c r="M27" s="58"/>
      <c r="N27" s="58"/>
      <c r="O27" s="57"/>
      <c r="P27" s="57"/>
      <c r="Q27" s="58"/>
      <c r="R27" s="58"/>
      <c r="S27" s="58"/>
      <c r="T27" s="58"/>
      <c r="U27" s="57"/>
      <c r="V27" s="57"/>
      <c r="W27" s="58"/>
      <c r="X27" s="58"/>
      <c r="Y27" s="58"/>
      <c r="Z27" s="58"/>
    </row>
    <row r="28" spans="1:26" ht="15" customHeight="1">
      <c r="A28" s="54"/>
      <c r="B28" s="80"/>
      <c r="C28" s="57"/>
      <c r="D28" s="57"/>
      <c r="E28" s="58"/>
      <c r="F28" s="58"/>
      <c r="G28" s="58"/>
      <c r="H28" s="58"/>
      <c r="I28" s="57"/>
      <c r="J28" s="57"/>
      <c r="K28" s="58"/>
      <c r="L28" s="58"/>
      <c r="M28" s="58"/>
      <c r="N28" s="58"/>
      <c r="O28" s="57"/>
      <c r="P28" s="57"/>
      <c r="Q28" s="58"/>
      <c r="R28" s="58"/>
      <c r="S28" s="58"/>
      <c r="T28" s="58"/>
      <c r="U28" s="57"/>
      <c r="V28" s="57"/>
      <c r="W28" s="58"/>
      <c r="X28" s="58"/>
      <c r="Y28" s="58"/>
      <c r="Z28" s="58"/>
    </row>
    <row r="29" spans="1:26" ht="15" customHeight="1">
      <c r="A29" s="54"/>
      <c r="B29" s="80"/>
      <c r="C29" s="57"/>
      <c r="D29" s="57"/>
      <c r="E29" s="58"/>
      <c r="F29" s="58"/>
      <c r="G29" s="58"/>
      <c r="H29" s="58"/>
      <c r="I29" s="57"/>
      <c r="J29" s="57"/>
      <c r="K29" s="58"/>
      <c r="L29" s="58"/>
      <c r="M29" s="58"/>
      <c r="N29" s="58"/>
      <c r="O29" s="57"/>
      <c r="P29" s="57"/>
      <c r="Q29" s="58"/>
      <c r="R29" s="58"/>
      <c r="S29" s="58"/>
      <c r="T29" s="58"/>
      <c r="U29" s="57"/>
      <c r="V29" s="57"/>
      <c r="W29" s="58"/>
      <c r="X29" s="58"/>
      <c r="Y29" s="58"/>
      <c r="Z29" s="58"/>
    </row>
    <row r="30" spans="1:26" ht="15" customHeight="1">
      <c r="A30" s="54"/>
      <c r="B30" s="80"/>
      <c r="C30" s="57"/>
      <c r="D30" s="57"/>
      <c r="E30" s="58"/>
      <c r="F30" s="58"/>
      <c r="G30" s="58"/>
      <c r="H30" s="58"/>
      <c r="I30" s="57"/>
      <c r="J30" s="57"/>
      <c r="K30" s="58"/>
      <c r="L30" s="58"/>
      <c r="M30" s="58"/>
      <c r="N30" s="58"/>
      <c r="O30" s="57"/>
      <c r="P30" s="57"/>
      <c r="Q30" s="58"/>
      <c r="R30" s="58"/>
      <c r="S30" s="58"/>
      <c r="T30" s="58"/>
      <c r="U30" s="57"/>
      <c r="V30" s="57"/>
      <c r="W30" s="58"/>
      <c r="X30" s="58"/>
      <c r="Y30" s="58"/>
      <c r="Z30" s="58"/>
    </row>
    <row r="31" spans="1:26" ht="15" customHeight="1">
      <c r="A31" s="54"/>
      <c r="B31" s="80"/>
      <c r="C31" s="57"/>
      <c r="D31" s="57"/>
      <c r="E31" s="58"/>
      <c r="F31" s="58"/>
      <c r="G31" s="58"/>
      <c r="H31" s="58"/>
      <c r="I31" s="57"/>
      <c r="J31" s="57"/>
      <c r="K31" s="58"/>
      <c r="L31" s="58"/>
      <c r="M31" s="58"/>
      <c r="N31" s="58"/>
      <c r="O31" s="57"/>
      <c r="P31" s="57"/>
      <c r="Q31" s="58"/>
      <c r="R31" s="58"/>
      <c r="S31" s="58"/>
      <c r="T31" s="58"/>
      <c r="U31" s="57"/>
      <c r="V31" s="57"/>
      <c r="W31" s="58"/>
      <c r="X31" s="58"/>
      <c r="Y31" s="58"/>
      <c r="Z31" s="58"/>
    </row>
    <row r="32" spans="1:26" ht="15" customHeight="1">
      <c r="A32" s="54"/>
      <c r="B32" s="80"/>
      <c r="C32" s="57"/>
      <c r="D32" s="57"/>
      <c r="E32" s="58"/>
      <c r="F32" s="58"/>
      <c r="G32" s="58"/>
      <c r="H32" s="58"/>
      <c r="I32" s="57"/>
      <c r="J32" s="57"/>
      <c r="K32" s="58"/>
      <c r="L32" s="58"/>
      <c r="M32" s="58"/>
      <c r="N32" s="58"/>
      <c r="O32" s="57"/>
      <c r="P32" s="57"/>
      <c r="Q32" s="58"/>
      <c r="R32" s="58"/>
      <c r="S32" s="58"/>
      <c r="T32" s="58"/>
      <c r="U32" s="57"/>
      <c r="V32" s="57"/>
      <c r="W32" s="58"/>
      <c r="X32" s="58"/>
      <c r="Y32" s="58"/>
      <c r="Z32" s="58"/>
    </row>
    <row r="33" spans="1:26" ht="15" customHeight="1">
      <c r="A33" s="54"/>
      <c r="B33" s="80"/>
      <c r="C33" s="57"/>
      <c r="D33" s="57"/>
      <c r="E33" s="58"/>
      <c r="F33" s="58"/>
      <c r="G33" s="58"/>
      <c r="H33" s="58"/>
      <c r="I33" s="57"/>
      <c r="J33" s="57"/>
      <c r="K33" s="58"/>
      <c r="L33" s="58"/>
      <c r="M33" s="58"/>
      <c r="N33" s="58"/>
      <c r="O33" s="57"/>
      <c r="P33" s="57"/>
      <c r="Q33" s="58"/>
      <c r="R33" s="58"/>
      <c r="S33" s="58"/>
      <c r="T33" s="58"/>
      <c r="U33" s="57"/>
      <c r="V33" s="57"/>
      <c r="W33" s="58"/>
      <c r="X33" s="58"/>
      <c r="Y33" s="58"/>
      <c r="Z33" s="58"/>
    </row>
    <row r="34" spans="1:26" ht="15" customHeight="1" thickBot="1">
      <c r="A34" s="92"/>
      <c r="B34" s="81"/>
      <c r="C34" s="61"/>
      <c r="D34" s="61"/>
      <c r="E34" s="62"/>
      <c r="F34" s="62"/>
      <c r="G34" s="62"/>
      <c r="H34" s="62"/>
      <c r="I34" s="61"/>
      <c r="J34" s="61"/>
      <c r="K34" s="62"/>
      <c r="L34" s="62"/>
      <c r="M34" s="62"/>
      <c r="N34" s="62"/>
      <c r="O34" s="61"/>
      <c r="P34" s="61"/>
      <c r="Q34" s="62"/>
      <c r="R34" s="62"/>
      <c r="S34" s="62"/>
      <c r="T34" s="62"/>
      <c r="U34" s="61"/>
      <c r="V34" s="61"/>
      <c r="W34" s="62"/>
      <c r="X34" s="62"/>
      <c r="Y34" s="62"/>
      <c r="Z34" s="62"/>
    </row>
    <row r="35" ht="15" customHeight="1"/>
  </sheetData>
  <sheetProtection/>
  <mergeCells count="30">
    <mergeCell ref="U9:Z9"/>
    <mergeCell ref="W10:Y10"/>
    <mergeCell ref="U4:Z5"/>
    <mergeCell ref="U6:Z6"/>
    <mergeCell ref="U7:Z7"/>
    <mergeCell ref="U8:Z8"/>
    <mergeCell ref="C7:H7"/>
    <mergeCell ref="I8:N8"/>
    <mergeCell ref="Q10:S10"/>
    <mergeCell ref="E10:G10"/>
    <mergeCell ref="K10:M10"/>
    <mergeCell ref="C8:H8"/>
    <mergeCell ref="C9:H9"/>
    <mergeCell ref="O9:T9"/>
    <mergeCell ref="O4:T5"/>
    <mergeCell ref="O6:T6"/>
    <mergeCell ref="I9:N9"/>
    <mergeCell ref="O7:T7"/>
    <mergeCell ref="O8:T8"/>
    <mergeCell ref="I7:N7"/>
    <mergeCell ref="I4:N5"/>
    <mergeCell ref="I6:N6"/>
    <mergeCell ref="C6:H6"/>
    <mergeCell ref="A1:B1"/>
    <mergeCell ref="A4:A5"/>
    <mergeCell ref="B4:B5"/>
    <mergeCell ref="A3:H3"/>
    <mergeCell ref="C2:D2"/>
    <mergeCell ref="C4:H5"/>
    <mergeCell ref="A2:B2"/>
  </mergeCells>
  <conditionalFormatting sqref="I11:J20 C11:D20 O11:P20 U11:V20">
    <cfRule type="cellIs" priority="1" dxfId="3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3" fitToWidth="1" horizontalDpi="300" verticalDpi="300" orientation="landscape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showGridLines="0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12" sqref="O12"/>
    </sheetView>
  </sheetViews>
  <sheetFormatPr defaultColWidth="11.19921875" defaultRowHeight="14.25"/>
  <cols>
    <col min="1" max="1" width="4.8984375" style="1" customWidth="1"/>
    <col min="2" max="2" width="22.8984375" style="1" customWidth="1"/>
    <col min="3" max="3" width="7.69921875" style="3" customWidth="1"/>
    <col min="4" max="4" width="8.19921875" style="3" customWidth="1"/>
    <col min="5" max="5" width="8.09765625" style="3" customWidth="1"/>
    <col min="6" max="6" width="8.09765625" style="1" customWidth="1"/>
    <col min="7" max="12" width="7.69921875" style="1" customWidth="1"/>
    <col min="13" max="13" width="6.8984375" style="1" customWidth="1"/>
    <col min="14" max="14" width="13.796875" style="1" customWidth="1"/>
    <col min="15" max="16384" width="11.19921875" style="1" customWidth="1"/>
  </cols>
  <sheetData>
    <row r="1" spans="1:14" ht="28.5" customHeight="1">
      <c r="A1" s="462" t="s">
        <v>0</v>
      </c>
      <c r="B1" s="462"/>
      <c r="C1" s="462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</row>
    <row r="2" spans="1:14" ht="30" customHeight="1">
      <c r="A2" s="463" t="str">
        <f>'Datos Generales'!A2</f>
        <v>Nombre Empresa</v>
      </c>
      <c r="B2" s="463"/>
      <c r="C2" s="463"/>
      <c r="D2" s="11"/>
      <c r="E2" s="11"/>
      <c r="F2" s="12"/>
      <c r="G2" s="12"/>
      <c r="H2" s="12"/>
      <c r="I2" s="12"/>
      <c r="J2" s="12"/>
      <c r="K2" s="12"/>
      <c r="L2" s="12"/>
      <c r="M2" s="13" t="s">
        <v>182</v>
      </c>
      <c r="N2" s="14">
        <f>'Datos Generales'!C2</f>
        <v>40939</v>
      </c>
    </row>
    <row r="3" spans="1:14" ht="15.75" customHeight="1">
      <c r="A3" s="465" t="s">
        <v>183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</row>
    <row r="4" spans="1:14" ht="25.5">
      <c r="A4" s="15">
        <v>1</v>
      </c>
      <c r="B4" s="15" t="s">
        <v>184</v>
      </c>
      <c r="C4" s="15" t="s">
        <v>185</v>
      </c>
      <c r="D4" s="15" t="s">
        <v>186</v>
      </c>
      <c r="E4" s="466" t="s">
        <v>187</v>
      </c>
      <c r="F4" s="466"/>
      <c r="G4" s="466"/>
      <c r="H4" s="466"/>
      <c r="I4" s="466"/>
      <c r="J4" s="466"/>
      <c r="K4" s="466"/>
      <c r="L4" s="466"/>
      <c r="M4" s="466"/>
      <c r="N4" s="466"/>
    </row>
    <row r="5" spans="1:14" ht="12.75">
      <c r="A5" s="16" t="s">
        <v>188</v>
      </c>
      <c r="B5" s="17" t="s">
        <v>189</v>
      </c>
      <c r="C5" s="18"/>
      <c r="D5" s="18"/>
      <c r="E5" s="458"/>
      <c r="F5" s="458"/>
      <c r="G5" s="458"/>
      <c r="H5" s="458"/>
      <c r="I5" s="458"/>
      <c r="J5" s="458"/>
      <c r="K5" s="458"/>
      <c r="L5" s="458"/>
      <c r="M5" s="458"/>
      <c r="N5" s="458"/>
    </row>
    <row r="6" spans="1:14" ht="12.75">
      <c r="A6" s="16" t="s">
        <v>190</v>
      </c>
      <c r="B6" s="17" t="s">
        <v>191</v>
      </c>
      <c r="C6" s="18"/>
      <c r="D6" s="18"/>
      <c r="E6" s="458"/>
      <c r="F6" s="458"/>
      <c r="G6" s="458"/>
      <c r="H6" s="458"/>
      <c r="I6" s="458"/>
      <c r="J6" s="458"/>
      <c r="K6" s="458"/>
      <c r="L6" s="458"/>
      <c r="M6" s="458"/>
      <c r="N6" s="458"/>
    </row>
    <row r="7" spans="1:14" ht="12.75">
      <c r="A7" s="16" t="s">
        <v>192</v>
      </c>
      <c r="B7" s="17" t="s">
        <v>193</v>
      </c>
      <c r="C7" s="18"/>
      <c r="D7" s="18"/>
      <c r="E7" s="458"/>
      <c r="F7" s="458"/>
      <c r="G7" s="458"/>
      <c r="H7" s="458"/>
      <c r="I7" s="458"/>
      <c r="J7" s="458"/>
      <c r="K7" s="458"/>
      <c r="L7" s="458"/>
      <c r="M7" s="458"/>
      <c r="N7" s="458"/>
    </row>
    <row r="8" spans="1:14" ht="12.75">
      <c r="A8" s="16" t="s">
        <v>194</v>
      </c>
      <c r="B8" s="17" t="s">
        <v>195</v>
      </c>
      <c r="C8" s="18"/>
      <c r="D8" s="18"/>
      <c r="E8" s="458"/>
      <c r="F8" s="458"/>
      <c r="G8" s="458"/>
      <c r="H8" s="458"/>
      <c r="I8" s="458"/>
      <c r="J8" s="458"/>
      <c r="K8" s="458"/>
      <c r="L8" s="458"/>
      <c r="M8" s="458"/>
      <c r="N8" s="458"/>
    </row>
    <row r="9" spans="1:14" ht="12.75">
      <c r="A9" s="16" t="s">
        <v>196</v>
      </c>
      <c r="B9" s="17" t="s">
        <v>197</v>
      </c>
      <c r="C9" s="18"/>
      <c r="D9" s="18"/>
      <c r="E9" s="458"/>
      <c r="F9" s="458"/>
      <c r="G9" s="458"/>
      <c r="H9" s="458"/>
      <c r="I9" s="458"/>
      <c r="J9" s="458"/>
      <c r="K9" s="458"/>
      <c r="L9" s="458"/>
      <c r="M9" s="458"/>
      <c r="N9" s="458"/>
    </row>
    <row r="10" spans="1:14" ht="12.75">
      <c r="A10" s="16" t="s">
        <v>198</v>
      </c>
      <c r="B10" s="17" t="s">
        <v>199</v>
      </c>
      <c r="C10" s="18"/>
      <c r="D10" s="18"/>
      <c r="E10" s="458"/>
      <c r="F10" s="458"/>
      <c r="G10" s="458"/>
      <c r="H10" s="458"/>
      <c r="I10" s="458"/>
      <c r="J10" s="458"/>
      <c r="K10" s="458"/>
      <c r="L10" s="458"/>
      <c r="M10" s="458"/>
      <c r="N10" s="458"/>
    </row>
    <row r="11" spans="1:14" ht="27.75" customHeight="1">
      <c r="A11" s="16" t="s">
        <v>200</v>
      </c>
      <c r="B11" s="17" t="s">
        <v>201</v>
      </c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</row>
    <row r="12" spans="1:14" ht="25.5">
      <c r="A12" s="16" t="s">
        <v>202</v>
      </c>
      <c r="B12" s="17" t="s">
        <v>203</v>
      </c>
      <c r="C12" s="464"/>
      <c r="D12" s="464"/>
      <c r="E12" s="458"/>
      <c r="F12" s="458"/>
      <c r="G12" s="458"/>
      <c r="H12" s="458"/>
      <c r="I12" s="458"/>
      <c r="J12" s="458"/>
      <c r="K12" s="458"/>
      <c r="L12" s="458"/>
      <c r="M12" s="458"/>
      <c r="N12" s="458"/>
    </row>
    <row r="13" spans="1:14" ht="6" customHeight="1">
      <c r="A13" s="19"/>
      <c r="B13" s="20"/>
      <c r="C13" s="21"/>
      <c r="D13" s="21"/>
      <c r="E13" s="455"/>
      <c r="F13" s="455"/>
      <c r="G13" s="12"/>
      <c r="H13" s="12"/>
      <c r="I13" s="12"/>
      <c r="J13" s="12"/>
      <c r="K13" s="12"/>
      <c r="L13" s="12"/>
      <c r="M13" s="12"/>
      <c r="N13" s="12"/>
    </row>
    <row r="14" spans="1:14" ht="25.5">
      <c r="A14" s="15">
        <v>2</v>
      </c>
      <c r="B14" s="15" t="s">
        <v>204</v>
      </c>
      <c r="C14" s="15" t="s">
        <v>205</v>
      </c>
      <c r="D14" s="15" t="s">
        <v>206</v>
      </c>
      <c r="E14" s="15" t="s">
        <v>207</v>
      </c>
      <c r="F14" s="15" t="s">
        <v>208</v>
      </c>
      <c r="G14" s="22" t="s">
        <v>209</v>
      </c>
      <c r="H14" s="23" t="s">
        <v>210</v>
      </c>
      <c r="I14" s="23"/>
      <c r="J14" s="23"/>
      <c r="K14" s="459" t="s">
        <v>187</v>
      </c>
      <c r="L14" s="460"/>
      <c r="M14" s="460"/>
      <c r="N14" s="461"/>
    </row>
    <row r="15" spans="1:14" ht="12.75">
      <c r="A15" s="16" t="s">
        <v>211</v>
      </c>
      <c r="B15" s="24"/>
      <c r="C15" s="18"/>
      <c r="D15" s="18"/>
      <c r="E15" s="18"/>
      <c r="F15" s="18"/>
      <c r="G15" s="26"/>
      <c r="H15" s="26"/>
      <c r="I15" s="26"/>
      <c r="J15" s="26"/>
      <c r="K15" s="452"/>
      <c r="L15" s="452"/>
      <c r="M15" s="452"/>
      <c r="N15" s="452"/>
    </row>
    <row r="16" spans="1:14" ht="12.75">
      <c r="A16" s="16" t="s">
        <v>212</v>
      </c>
      <c r="B16" s="24"/>
      <c r="C16" s="18"/>
      <c r="D16" s="18"/>
      <c r="E16" s="18"/>
      <c r="F16" s="18"/>
      <c r="G16" s="26"/>
      <c r="H16" s="26"/>
      <c r="I16" s="26"/>
      <c r="J16" s="26"/>
      <c r="K16" s="452"/>
      <c r="L16" s="452"/>
      <c r="M16" s="452"/>
      <c r="N16" s="452"/>
    </row>
    <row r="17" spans="1:14" ht="12.75">
      <c r="A17" s="16" t="s">
        <v>213</v>
      </c>
      <c r="B17" s="24"/>
      <c r="C17" s="18"/>
      <c r="D17" s="18"/>
      <c r="E17" s="18"/>
      <c r="F17" s="18"/>
      <c r="G17" s="26"/>
      <c r="H17" s="26"/>
      <c r="I17" s="26"/>
      <c r="J17" s="26"/>
      <c r="K17" s="452"/>
      <c r="L17" s="452"/>
      <c r="M17" s="452"/>
      <c r="N17" s="452"/>
    </row>
    <row r="18" spans="1:14" ht="12.75">
      <c r="A18" s="16" t="s">
        <v>214</v>
      </c>
      <c r="B18" s="24"/>
      <c r="C18" s="18"/>
      <c r="D18" s="18"/>
      <c r="E18" s="18"/>
      <c r="F18" s="18"/>
      <c r="G18" s="26"/>
      <c r="H18" s="26"/>
      <c r="I18" s="26"/>
      <c r="J18" s="26"/>
      <c r="K18" s="452"/>
      <c r="L18" s="452"/>
      <c r="M18" s="452"/>
      <c r="N18" s="452"/>
    </row>
    <row r="19" spans="1:14" ht="12.75">
      <c r="A19" s="16" t="s">
        <v>215</v>
      </c>
      <c r="B19" s="24"/>
      <c r="C19" s="18"/>
      <c r="D19" s="18"/>
      <c r="E19" s="18"/>
      <c r="F19" s="18"/>
      <c r="G19" s="26"/>
      <c r="H19" s="26"/>
      <c r="I19" s="26"/>
      <c r="J19" s="26"/>
      <c r="K19" s="452"/>
      <c r="L19" s="452"/>
      <c r="M19" s="452"/>
      <c r="N19" s="452"/>
    </row>
    <row r="20" spans="1:14" ht="12.75">
      <c r="A20" s="16" t="s">
        <v>216</v>
      </c>
      <c r="B20" s="24"/>
      <c r="C20" s="18"/>
      <c r="D20" s="18"/>
      <c r="E20" s="18"/>
      <c r="F20" s="18"/>
      <c r="G20" s="26"/>
      <c r="H20" s="26"/>
      <c r="I20" s="26"/>
      <c r="J20" s="26"/>
      <c r="K20" s="452"/>
      <c r="L20" s="452"/>
      <c r="M20" s="452"/>
      <c r="N20" s="452"/>
    </row>
    <row r="21" spans="1:14" ht="12.75">
      <c r="A21" s="16" t="s">
        <v>217</v>
      </c>
      <c r="B21" s="24"/>
      <c r="C21" s="18"/>
      <c r="D21" s="18"/>
      <c r="E21" s="18"/>
      <c r="F21" s="18"/>
      <c r="G21" s="26"/>
      <c r="H21" s="26"/>
      <c r="I21" s="26"/>
      <c r="J21" s="26"/>
      <c r="K21" s="452"/>
      <c r="L21" s="452"/>
      <c r="M21" s="452"/>
      <c r="N21" s="452"/>
    </row>
    <row r="22" spans="1:14" ht="12.75">
      <c r="A22" s="16" t="s">
        <v>218</v>
      </c>
      <c r="B22" s="24"/>
      <c r="C22" s="18"/>
      <c r="D22" s="18"/>
      <c r="E22" s="18"/>
      <c r="F22" s="18"/>
      <c r="G22" s="26"/>
      <c r="H22" s="26"/>
      <c r="I22" s="26"/>
      <c r="J22" s="26"/>
      <c r="K22" s="452"/>
      <c r="L22" s="452"/>
      <c r="M22" s="452"/>
      <c r="N22" s="452"/>
    </row>
    <row r="23" spans="1:14" ht="12.75">
      <c r="A23" s="16" t="s">
        <v>219</v>
      </c>
      <c r="B23" s="24"/>
      <c r="C23" s="18"/>
      <c r="D23" s="18"/>
      <c r="E23" s="18"/>
      <c r="F23" s="18"/>
      <c r="G23" s="26"/>
      <c r="H23" s="26"/>
      <c r="I23" s="26"/>
      <c r="J23" s="26"/>
      <c r="K23" s="452"/>
      <c r="L23" s="452"/>
      <c r="M23" s="452"/>
      <c r="N23" s="452"/>
    </row>
    <row r="24" spans="1:14" ht="12.75">
      <c r="A24" s="16" t="s">
        <v>220</v>
      </c>
      <c r="B24" s="24"/>
      <c r="C24" s="18"/>
      <c r="D24" s="18"/>
      <c r="E24" s="18"/>
      <c r="F24" s="18"/>
      <c r="G24" s="26"/>
      <c r="H24" s="26"/>
      <c r="I24" s="26"/>
      <c r="J24" s="26"/>
      <c r="K24" s="452"/>
      <c r="L24" s="452"/>
      <c r="M24" s="452"/>
      <c r="N24" s="452"/>
    </row>
    <row r="25" spans="1:14" ht="12.75">
      <c r="A25" s="16" t="s">
        <v>221</v>
      </c>
      <c r="B25" s="24"/>
      <c r="C25" s="18"/>
      <c r="D25" s="18"/>
      <c r="E25" s="18"/>
      <c r="F25" s="18"/>
      <c r="G25" s="26"/>
      <c r="H25" s="26"/>
      <c r="I25" s="26"/>
      <c r="J25" s="26"/>
      <c r="K25" s="452"/>
      <c r="L25" s="452"/>
      <c r="M25" s="452"/>
      <c r="N25" s="452"/>
    </row>
    <row r="26" spans="1:14" ht="12.75">
      <c r="A26" s="16" t="s">
        <v>222</v>
      </c>
      <c r="B26" s="24"/>
      <c r="C26" s="18"/>
      <c r="D26" s="18"/>
      <c r="E26" s="18"/>
      <c r="F26" s="18"/>
      <c r="G26" s="26"/>
      <c r="H26" s="26"/>
      <c r="I26" s="26"/>
      <c r="J26" s="26"/>
      <c r="K26" s="452"/>
      <c r="L26" s="452"/>
      <c r="M26" s="452"/>
      <c r="N26" s="452"/>
    </row>
    <row r="27" spans="1:14" ht="12.75">
      <c r="A27" s="16" t="s">
        <v>223</v>
      </c>
      <c r="B27" s="24"/>
      <c r="C27" s="18"/>
      <c r="D27" s="18"/>
      <c r="E27" s="18"/>
      <c r="F27" s="18"/>
      <c r="G27" s="26"/>
      <c r="H27" s="26"/>
      <c r="I27" s="26"/>
      <c r="J27" s="26"/>
      <c r="K27" s="452"/>
      <c r="L27" s="452"/>
      <c r="M27" s="452"/>
      <c r="N27" s="452"/>
    </row>
    <row r="28" spans="1:14" ht="12.75">
      <c r="A28" s="16" t="s">
        <v>224</v>
      </c>
      <c r="B28" s="24"/>
      <c r="C28" s="18"/>
      <c r="D28" s="18"/>
      <c r="E28" s="18"/>
      <c r="F28" s="18"/>
      <c r="G28" s="26"/>
      <c r="H28" s="26"/>
      <c r="I28" s="26"/>
      <c r="J28" s="26"/>
      <c r="K28" s="452"/>
      <c r="L28" s="452"/>
      <c r="M28" s="452"/>
      <c r="N28" s="452"/>
    </row>
    <row r="29" spans="1:14" ht="12.75">
      <c r="A29" s="16"/>
      <c r="B29" s="24"/>
      <c r="C29" s="18"/>
      <c r="D29" s="18"/>
      <c r="E29" s="18"/>
      <c r="F29" s="18"/>
      <c r="G29" s="26"/>
      <c r="H29" s="26"/>
      <c r="I29" s="26"/>
      <c r="J29" s="26"/>
      <c r="K29" s="452"/>
      <c r="L29" s="452"/>
      <c r="M29" s="452"/>
      <c r="N29" s="452"/>
    </row>
    <row r="30" spans="1:14" ht="4.5" customHeight="1">
      <c r="A30" s="19"/>
      <c r="B30" s="27"/>
      <c r="C30" s="28"/>
      <c r="D30" s="29"/>
      <c r="E30" s="29"/>
      <c r="F30" s="29"/>
      <c r="G30" s="30"/>
      <c r="H30" s="30"/>
      <c r="I30" s="30"/>
      <c r="J30" s="30"/>
      <c r="K30" s="30"/>
      <c r="L30" s="30"/>
      <c r="M30" s="31"/>
      <c r="N30" s="31"/>
    </row>
    <row r="31" spans="1:14" ht="37.5" customHeight="1">
      <c r="A31" s="15">
        <v>3</v>
      </c>
      <c r="B31" s="15" t="s">
        <v>225</v>
      </c>
      <c r="C31" s="15" t="s">
        <v>205</v>
      </c>
      <c r="D31" s="15" t="s">
        <v>206</v>
      </c>
      <c r="E31" s="15" t="s">
        <v>207</v>
      </c>
      <c r="F31" s="15" t="s">
        <v>208</v>
      </c>
      <c r="G31" s="22" t="s">
        <v>209</v>
      </c>
      <c r="H31" s="23" t="s">
        <v>210</v>
      </c>
      <c r="I31" s="23"/>
      <c r="J31" s="23"/>
      <c r="K31" s="459" t="s">
        <v>226</v>
      </c>
      <c r="L31" s="460"/>
      <c r="M31" s="460"/>
      <c r="N31" s="461"/>
    </row>
    <row r="32" spans="1:14" ht="12.75">
      <c r="A32" s="16" t="s">
        <v>227</v>
      </c>
      <c r="B32" s="24"/>
      <c r="C32" s="18"/>
      <c r="D32" s="18"/>
      <c r="E32" s="18"/>
      <c r="F32" s="18"/>
      <c r="G32" s="26"/>
      <c r="H32" s="26"/>
      <c r="I32" s="26"/>
      <c r="J32" s="26"/>
      <c r="K32" s="452"/>
      <c r="L32" s="452"/>
      <c r="M32" s="452"/>
      <c r="N32" s="452"/>
    </row>
    <row r="33" spans="1:14" ht="12.75">
      <c r="A33" s="16" t="s">
        <v>228</v>
      </c>
      <c r="B33" s="24"/>
      <c r="C33" s="18"/>
      <c r="D33" s="18"/>
      <c r="E33" s="18"/>
      <c r="F33" s="18"/>
      <c r="G33" s="26"/>
      <c r="H33" s="26"/>
      <c r="I33" s="26"/>
      <c r="J33" s="26"/>
      <c r="K33" s="452"/>
      <c r="L33" s="452"/>
      <c r="M33" s="452"/>
      <c r="N33" s="452"/>
    </row>
    <row r="34" spans="1:14" ht="12.75">
      <c r="A34" s="16" t="s">
        <v>229</v>
      </c>
      <c r="B34" s="24"/>
      <c r="C34" s="18"/>
      <c r="D34" s="18"/>
      <c r="E34" s="18"/>
      <c r="F34" s="18"/>
      <c r="G34" s="26"/>
      <c r="H34" s="26"/>
      <c r="I34" s="26"/>
      <c r="J34" s="26"/>
      <c r="K34" s="452"/>
      <c r="L34" s="452"/>
      <c r="M34" s="452"/>
      <c r="N34" s="452"/>
    </row>
    <row r="35" spans="1:14" ht="12.75">
      <c r="A35" s="16" t="s">
        <v>230</v>
      </c>
      <c r="B35" s="24"/>
      <c r="C35" s="18"/>
      <c r="D35" s="18"/>
      <c r="E35" s="18"/>
      <c r="F35" s="18"/>
      <c r="G35" s="26"/>
      <c r="H35" s="26"/>
      <c r="I35" s="26"/>
      <c r="J35" s="26"/>
      <c r="K35" s="452"/>
      <c r="L35" s="452"/>
      <c r="M35" s="452"/>
      <c r="N35" s="452"/>
    </row>
    <row r="36" spans="1:14" ht="12.75">
      <c r="A36" s="16" t="s">
        <v>231</v>
      </c>
      <c r="B36" s="24"/>
      <c r="C36" s="18"/>
      <c r="D36" s="18"/>
      <c r="E36" s="18"/>
      <c r="F36" s="18"/>
      <c r="G36" s="26"/>
      <c r="H36" s="26"/>
      <c r="I36" s="26"/>
      <c r="J36" s="26"/>
      <c r="K36" s="452"/>
      <c r="L36" s="452"/>
      <c r="M36" s="452"/>
      <c r="N36" s="452"/>
    </row>
    <row r="37" spans="1:14" ht="12.75">
      <c r="A37" s="16" t="s">
        <v>232</v>
      </c>
      <c r="B37" s="24"/>
      <c r="C37" s="18"/>
      <c r="D37" s="18"/>
      <c r="E37" s="18"/>
      <c r="F37" s="18"/>
      <c r="G37" s="26"/>
      <c r="H37" s="26"/>
      <c r="I37" s="26"/>
      <c r="J37" s="26"/>
      <c r="K37" s="452"/>
      <c r="L37" s="452"/>
      <c r="M37" s="452"/>
      <c r="N37" s="452"/>
    </row>
    <row r="38" spans="1:14" ht="12.75">
      <c r="A38" s="16" t="s">
        <v>233</v>
      </c>
      <c r="B38" s="24"/>
      <c r="C38" s="18"/>
      <c r="D38" s="18"/>
      <c r="E38" s="18"/>
      <c r="F38" s="18"/>
      <c r="G38" s="26"/>
      <c r="H38" s="26"/>
      <c r="I38" s="26"/>
      <c r="J38" s="26"/>
      <c r="K38" s="452"/>
      <c r="L38" s="452"/>
      <c r="M38" s="452"/>
      <c r="N38" s="452"/>
    </row>
    <row r="39" spans="1:14" ht="12.75">
      <c r="A39" s="16" t="s">
        <v>234</v>
      </c>
      <c r="B39" s="24"/>
      <c r="C39" s="18"/>
      <c r="D39" s="18"/>
      <c r="E39" s="18"/>
      <c r="F39" s="18"/>
      <c r="G39" s="26"/>
      <c r="H39" s="26"/>
      <c r="I39" s="26"/>
      <c r="J39" s="26"/>
      <c r="K39" s="452"/>
      <c r="L39" s="452"/>
      <c r="M39" s="452"/>
      <c r="N39" s="452"/>
    </row>
    <row r="40" spans="1:14" ht="12.75">
      <c r="A40" s="16"/>
      <c r="B40" s="24"/>
      <c r="C40" s="18"/>
      <c r="D40" s="18"/>
      <c r="E40" s="18"/>
      <c r="F40" s="18"/>
      <c r="G40" s="26"/>
      <c r="H40" s="26"/>
      <c r="I40" s="26"/>
      <c r="J40" s="26"/>
      <c r="K40" s="452"/>
      <c r="L40" s="452"/>
      <c r="M40" s="452"/>
      <c r="N40" s="452"/>
    </row>
    <row r="41" spans="1:14" ht="4.5" customHeight="1">
      <c r="A41" s="19"/>
      <c r="B41" s="27"/>
      <c r="C41" s="28"/>
      <c r="D41" s="29"/>
      <c r="E41" s="29"/>
      <c r="F41" s="29"/>
      <c r="G41" s="30"/>
      <c r="H41" s="30"/>
      <c r="I41" s="30"/>
      <c r="J41" s="30"/>
      <c r="K41" s="30"/>
      <c r="L41" s="30"/>
      <c r="M41" s="12"/>
      <c r="N41" s="12"/>
    </row>
    <row r="42" spans="1:14" ht="36" customHeight="1">
      <c r="A42" s="15">
        <v>4</v>
      </c>
      <c r="B42" s="15" t="s">
        <v>235</v>
      </c>
      <c r="C42" s="15" t="s">
        <v>205</v>
      </c>
      <c r="D42" s="15" t="s">
        <v>206</v>
      </c>
      <c r="E42" s="15" t="s">
        <v>236</v>
      </c>
      <c r="F42" s="15" t="s">
        <v>237</v>
      </c>
      <c r="G42" s="15" t="s">
        <v>238</v>
      </c>
      <c r="H42" s="23" t="s">
        <v>239</v>
      </c>
      <c r="I42" s="23" t="s">
        <v>240</v>
      </c>
      <c r="J42" s="23" t="s">
        <v>210</v>
      </c>
      <c r="K42" s="466" t="s">
        <v>241</v>
      </c>
      <c r="L42" s="466"/>
      <c r="M42" s="466"/>
      <c r="N42" s="466"/>
    </row>
    <row r="43" spans="1:14" ht="12.75">
      <c r="A43" s="16" t="s">
        <v>242</v>
      </c>
      <c r="B43" s="24" t="s">
        <v>243</v>
      </c>
      <c r="C43" s="18"/>
      <c r="D43" s="18"/>
      <c r="E43" s="18"/>
      <c r="F43" s="18"/>
      <c r="G43" s="17"/>
      <c r="H43" s="17"/>
      <c r="I43" s="17"/>
      <c r="J43" s="17"/>
      <c r="K43" s="452"/>
      <c r="L43" s="452"/>
      <c r="M43" s="452"/>
      <c r="N43" s="452"/>
    </row>
    <row r="44" spans="1:14" ht="12.75">
      <c r="A44" s="16" t="s">
        <v>244</v>
      </c>
      <c r="B44" s="24" t="s">
        <v>245</v>
      </c>
      <c r="C44" s="18"/>
      <c r="D44" s="18"/>
      <c r="E44" s="18"/>
      <c r="F44" s="18"/>
      <c r="G44" s="32"/>
      <c r="H44" s="32"/>
      <c r="I44" s="32"/>
      <c r="J44" s="32"/>
      <c r="K44" s="452"/>
      <c r="L44" s="452"/>
      <c r="M44" s="452"/>
      <c r="N44" s="452"/>
    </row>
    <row r="45" spans="1:14" ht="12.75">
      <c r="A45" s="16" t="s">
        <v>246</v>
      </c>
      <c r="B45" s="24" t="s">
        <v>247</v>
      </c>
      <c r="C45" s="18"/>
      <c r="D45" s="18"/>
      <c r="E45" s="18"/>
      <c r="F45" s="18"/>
      <c r="G45" s="32"/>
      <c r="H45" s="32"/>
      <c r="I45" s="32"/>
      <c r="J45" s="32"/>
      <c r="K45" s="452"/>
      <c r="L45" s="452"/>
      <c r="M45" s="452"/>
      <c r="N45" s="452"/>
    </row>
    <row r="46" spans="1:14" ht="12.75">
      <c r="A46" s="16" t="s">
        <v>248</v>
      </c>
      <c r="B46" s="24" t="s">
        <v>249</v>
      </c>
      <c r="C46" s="18"/>
      <c r="D46" s="18"/>
      <c r="E46" s="18"/>
      <c r="F46" s="18"/>
      <c r="G46" s="32"/>
      <c r="H46" s="32"/>
      <c r="I46" s="32"/>
      <c r="J46" s="32"/>
      <c r="K46" s="452"/>
      <c r="L46" s="452"/>
      <c r="M46" s="452"/>
      <c r="N46" s="452"/>
    </row>
    <row r="47" spans="1:14" ht="12.75">
      <c r="A47" s="16" t="s">
        <v>250</v>
      </c>
      <c r="B47" s="24" t="s">
        <v>251</v>
      </c>
      <c r="C47" s="18"/>
      <c r="D47" s="18"/>
      <c r="E47" s="18"/>
      <c r="F47" s="18"/>
      <c r="G47" s="32"/>
      <c r="H47" s="32"/>
      <c r="I47" s="32"/>
      <c r="J47" s="32"/>
      <c r="K47" s="452"/>
      <c r="L47" s="452"/>
      <c r="M47" s="452"/>
      <c r="N47" s="452"/>
    </row>
    <row r="48" spans="1:14" ht="12.75">
      <c r="A48" s="16"/>
      <c r="B48" s="24"/>
      <c r="C48" s="18"/>
      <c r="D48" s="18"/>
      <c r="E48" s="18"/>
      <c r="F48" s="18"/>
      <c r="G48" s="32"/>
      <c r="H48" s="32"/>
      <c r="I48" s="32"/>
      <c r="J48" s="32"/>
      <c r="K48" s="452"/>
      <c r="L48" s="452"/>
      <c r="M48" s="452"/>
      <c r="N48" s="452"/>
    </row>
    <row r="49" spans="1:14" ht="12.75" customHeight="1">
      <c r="A49" s="16"/>
      <c r="B49" s="33" t="s">
        <v>252</v>
      </c>
      <c r="C49" s="18"/>
      <c r="D49" s="18"/>
      <c r="E49" s="18"/>
      <c r="F49" s="18"/>
      <c r="G49" s="32"/>
      <c r="H49" s="34"/>
      <c r="I49" s="34"/>
      <c r="J49" s="34"/>
      <c r="K49" s="449" t="s">
        <v>253</v>
      </c>
      <c r="L49" s="450"/>
      <c r="M49" s="450"/>
      <c r="N49" s="451"/>
    </row>
    <row r="50" spans="1:14" ht="12.75">
      <c r="A50" s="16" t="s">
        <v>254</v>
      </c>
      <c r="B50" s="24"/>
      <c r="C50" s="18"/>
      <c r="D50" s="18"/>
      <c r="E50" s="18"/>
      <c r="F50" s="18"/>
      <c r="G50" s="32"/>
      <c r="H50" s="32"/>
      <c r="I50" s="32"/>
      <c r="J50" s="32"/>
      <c r="K50" s="452"/>
      <c r="L50" s="452"/>
      <c r="M50" s="452"/>
      <c r="N50" s="452"/>
    </row>
    <row r="51" spans="1:14" ht="12.75">
      <c r="A51" s="16" t="s">
        <v>255</v>
      </c>
      <c r="B51" s="24"/>
      <c r="C51" s="18"/>
      <c r="D51" s="18"/>
      <c r="E51" s="18"/>
      <c r="F51" s="18"/>
      <c r="G51" s="32"/>
      <c r="H51" s="32"/>
      <c r="I51" s="32"/>
      <c r="J51" s="32"/>
      <c r="K51" s="452"/>
      <c r="L51" s="452"/>
      <c r="M51" s="452"/>
      <c r="N51" s="452"/>
    </row>
    <row r="52" spans="1:14" ht="12.75">
      <c r="A52" s="16" t="s">
        <v>256</v>
      </c>
      <c r="B52" s="24"/>
      <c r="C52" s="18"/>
      <c r="D52" s="18"/>
      <c r="E52" s="18"/>
      <c r="F52" s="18"/>
      <c r="G52" s="32"/>
      <c r="H52" s="32"/>
      <c r="I52" s="32"/>
      <c r="J52" s="32"/>
      <c r="K52" s="452"/>
      <c r="L52" s="452"/>
      <c r="M52" s="452"/>
      <c r="N52" s="452"/>
    </row>
    <row r="53" spans="1:14" ht="12.75">
      <c r="A53" s="16"/>
      <c r="B53" s="24"/>
      <c r="C53" s="18"/>
      <c r="D53" s="18"/>
      <c r="E53" s="18"/>
      <c r="F53" s="18"/>
      <c r="G53" s="32"/>
      <c r="H53" s="32"/>
      <c r="I53" s="32"/>
      <c r="J53" s="32"/>
      <c r="K53" s="452"/>
      <c r="L53" s="452"/>
      <c r="M53" s="452"/>
      <c r="N53" s="452"/>
    </row>
    <row r="54" spans="1:14" ht="6" customHeight="1">
      <c r="A54" s="19"/>
      <c r="B54" s="20"/>
      <c r="C54" s="21"/>
      <c r="D54" s="21"/>
      <c r="E54" s="455"/>
      <c r="F54" s="455"/>
      <c r="G54" s="12"/>
      <c r="H54" s="12"/>
      <c r="I54" s="12"/>
      <c r="J54" s="12"/>
      <c r="K54" s="12"/>
      <c r="L54" s="12"/>
      <c r="M54" s="12"/>
      <c r="N54" s="12"/>
    </row>
    <row r="55" spans="1:14" ht="51.75" customHeight="1">
      <c r="A55" s="15">
        <v>5</v>
      </c>
      <c r="B55" s="15" t="s">
        <v>257</v>
      </c>
      <c r="C55" s="15" t="s">
        <v>258</v>
      </c>
      <c r="D55" s="15" t="s">
        <v>259</v>
      </c>
      <c r="E55" s="15" t="s">
        <v>260</v>
      </c>
      <c r="F55" s="15" t="s">
        <v>261</v>
      </c>
      <c r="G55" s="15" t="s">
        <v>262</v>
      </c>
      <c r="H55" s="15" t="s">
        <v>263</v>
      </c>
      <c r="I55" s="15" t="s">
        <v>264</v>
      </c>
      <c r="J55" s="15" t="s">
        <v>265</v>
      </c>
      <c r="K55" s="15" t="s">
        <v>266</v>
      </c>
      <c r="L55" s="40" t="s">
        <v>267</v>
      </c>
      <c r="M55" s="23" t="s">
        <v>210</v>
      </c>
      <c r="N55" s="15" t="s">
        <v>268</v>
      </c>
    </row>
    <row r="56" spans="1:14" ht="12.75">
      <c r="A56" s="16" t="s">
        <v>269</v>
      </c>
      <c r="B56" s="24" t="s">
        <v>270</v>
      </c>
      <c r="C56" s="35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6"/>
    </row>
    <row r="57" spans="1:14" ht="12.75">
      <c r="A57" s="16" t="s">
        <v>271</v>
      </c>
      <c r="B57" s="24" t="s">
        <v>272</v>
      </c>
      <c r="C57" s="35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6"/>
    </row>
    <row r="58" spans="1:14" ht="12.75">
      <c r="A58" s="16" t="s">
        <v>273</v>
      </c>
      <c r="B58" s="24" t="s">
        <v>274</v>
      </c>
      <c r="C58" s="35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6"/>
    </row>
    <row r="59" spans="1:14" ht="12.75">
      <c r="A59" s="16" t="s">
        <v>275</v>
      </c>
      <c r="B59" s="24" t="s">
        <v>276</v>
      </c>
      <c r="C59" s="35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26"/>
    </row>
    <row r="60" spans="1:14" ht="12.75">
      <c r="A60" s="16" t="s">
        <v>277</v>
      </c>
      <c r="B60" s="24" t="s">
        <v>278</v>
      </c>
      <c r="C60" s="35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26"/>
    </row>
    <row r="61" spans="1:14" ht="12.75">
      <c r="A61" s="16" t="s">
        <v>279</v>
      </c>
      <c r="B61" s="24" t="s">
        <v>280</v>
      </c>
      <c r="C61" s="35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26"/>
    </row>
    <row r="62" spans="1:14" ht="12.75">
      <c r="A62" s="16" t="s">
        <v>281</v>
      </c>
      <c r="B62" s="24" t="s">
        <v>282</v>
      </c>
      <c r="C62" s="35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26"/>
    </row>
    <row r="63" spans="1:14" ht="12.75">
      <c r="A63" s="16"/>
      <c r="B63" s="24"/>
      <c r="C63" s="35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26"/>
    </row>
    <row r="64" spans="1:14" ht="12.75">
      <c r="A64" s="16"/>
      <c r="B64" s="33" t="s">
        <v>252</v>
      </c>
      <c r="C64" s="35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36" t="s">
        <v>253</v>
      </c>
    </row>
    <row r="65" spans="1:14" ht="12.75">
      <c r="A65" s="16" t="s">
        <v>283</v>
      </c>
      <c r="B65" s="24"/>
      <c r="C65" s="35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6"/>
    </row>
    <row r="66" spans="1:14" ht="12.75">
      <c r="A66" s="16" t="s">
        <v>284</v>
      </c>
      <c r="B66" s="24"/>
      <c r="C66" s="35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26"/>
    </row>
    <row r="67" spans="1:14" ht="12.75">
      <c r="A67" s="16" t="s">
        <v>285</v>
      </c>
      <c r="B67" s="24"/>
      <c r="C67" s="35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26"/>
    </row>
    <row r="68" spans="1:14" ht="12.75">
      <c r="A68" s="16"/>
      <c r="B68" s="24"/>
      <c r="C68" s="35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26"/>
    </row>
    <row r="69" spans="1:14" ht="12.75">
      <c r="A69" s="16"/>
      <c r="B69" s="24"/>
      <c r="C69" s="35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26"/>
    </row>
    <row r="70" spans="1:14" ht="6" customHeight="1">
      <c r="A70" s="19"/>
      <c r="B70" s="20"/>
      <c r="C70" s="21"/>
      <c r="D70" s="21"/>
      <c r="E70" s="455"/>
      <c r="F70" s="455"/>
      <c r="G70" s="12"/>
      <c r="H70" s="12"/>
      <c r="I70" s="12"/>
      <c r="J70" s="12"/>
      <c r="K70" s="12"/>
      <c r="L70" s="12"/>
      <c r="M70" s="12"/>
      <c r="N70" s="12"/>
    </row>
    <row r="71" spans="1:14" ht="24.75" customHeight="1">
      <c r="A71" s="15">
        <v>6</v>
      </c>
      <c r="B71" s="15" t="s">
        <v>286</v>
      </c>
      <c r="C71" s="37">
        <f>N2-11*30</f>
        <v>40609</v>
      </c>
      <c r="D71" s="37">
        <f>C71+30</f>
        <v>40639</v>
      </c>
      <c r="E71" s="37">
        <f>D71+30</f>
        <v>40669</v>
      </c>
      <c r="F71" s="37">
        <f>E71+30</f>
        <v>40699</v>
      </c>
      <c r="G71" s="37">
        <f>F71+30</f>
        <v>40729</v>
      </c>
      <c r="H71" s="37">
        <f>G71+31</f>
        <v>40760</v>
      </c>
      <c r="I71" s="37">
        <f>H71+31</f>
        <v>40791</v>
      </c>
      <c r="J71" s="37">
        <f>I71+31</f>
        <v>40822</v>
      </c>
      <c r="K71" s="37">
        <f>J71+31</f>
        <v>40853</v>
      </c>
      <c r="L71" s="37">
        <f>K71+31</f>
        <v>40884</v>
      </c>
      <c r="M71" s="456" t="s">
        <v>287</v>
      </c>
      <c r="N71" s="457"/>
    </row>
    <row r="72" spans="1:14" ht="12.75">
      <c r="A72" s="16" t="s">
        <v>288</v>
      </c>
      <c r="B72" s="24" t="s">
        <v>289</v>
      </c>
      <c r="C72" s="25"/>
      <c r="D72" s="18"/>
      <c r="E72" s="18"/>
      <c r="F72" s="18"/>
      <c r="G72" s="18"/>
      <c r="H72" s="18"/>
      <c r="I72" s="18"/>
      <c r="J72" s="18"/>
      <c r="K72" s="18"/>
      <c r="L72" s="42"/>
      <c r="M72" s="453"/>
      <c r="N72" s="454"/>
    </row>
    <row r="73" spans="1:14" ht="12.75">
      <c r="A73" s="16" t="s">
        <v>290</v>
      </c>
      <c r="B73" s="24" t="s">
        <v>291</v>
      </c>
      <c r="C73" s="25"/>
      <c r="D73" s="18"/>
      <c r="E73" s="18"/>
      <c r="F73" s="18"/>
      <c r="G73" s="18"/>
      <c r="H73" s="18"/>
      <c r="I73" s="18"/>
      <c r="J73" s="18"/>
      <c r="K73" s="18"/>
      <c r="L73" s="42"/>
      <c r="M73" s="453"/>
      <c r="N73" s="454"/>
    </row>
    <row r="74" spans="1:14" ht="12.75">
      <c r="A74" s="16" t="s">
        <v>292</v>
      </c>
      <c r="B74" s="24" t="s">
        <v>293</v>
      </c>
      <c r="C74" s="25"/>
      <c r="D74" s="18"/>
      <c r="E74" s="18"/>
      <c r="F74" s="18"/>
      <c r="G74" s="18"/>
      <c r="H74" s="18"/>
      <c r="I74" s="18"/>
      <c r="J74" s="18"/>
      <c r="K74" s="18"/>
      <c r="L74" s="42"/>
      <c r="M74" s="453"/>
      <c r="N74" s="454"/>
    </row>
    <row r="75" spans="1:14" ht="24">
      <c r="A75" s="16" t="s">
        <v>294</v>
      </c>
      <c r="B75" s="24" t="s">
        <v>295</v>
      </c>
      <c r="C75" s="25"/>
      <c r="D75" s="18"/>
      <c r="E75" s="18"/>
      <c r="F75" s="18"/>
      <c r="G75" s="18"/>
      <c r="H75" s="18"/>
      <c r="I75" s="18"/>
      <c r="J75" s="18"/>
      <c r="K75" s="18"/>
      <c r="L75" s="42"/>
      <c r="M75" s="453"/>
      <c r="N75" s="454"/>
    </row>
    <row r="76" spans="1:14" ht="27.75" customHeight="1">
      <c r="A76" s="16"/>
      <c r="B76" s="15" t="s">
        <v>296</v>
      </c>
      <c r="C76" s="15" t="s">
        <v>297</v>
      </c>
      <c r="D76" s="15" t="s">
        <v>298</v>
      </c>
      <c r="E76" s="15" t="s">
        <v>299</v>
      </c>
      <c r="F76" s="15" t="s">
        <v>300</v>
      </c>
      <c r="G76" s="15" t="s">
        <v>301</v>
      </c>
      <c r="H76" s="15" t="s">
        <v>302</v>
      </c>
      <c r="I76" s="15" t="s">
        <v>303</v>
      </c>
      <c r="J76" s="15" t="s">
        <v>304</v>
      </c>
      <c r="K76" s="15" t="s">
        <v>305</v>
      </c>
      <c r="L76" s="15" t="s">
        <v>306</v>
      </c>
      <c r="M76" s="15" t="s">
        <v>307</v>
      </c>
      <c r="N76" s="15" t="s">
        <v>268</v>
      </c>
    </row>
    <row r="77" spans="1:14" ht="24">
      <c r="A77" s="16" t="s">
        <v>308</v>
      </c>
      <c r="B77" s="24" t="s">
        <v>309</v>
      </c>
      <c r="C77" s="25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2.75">
      <c r="A78" s="16" t="s">
        <v>310</v>
      </c>
      <c r="B78" s="24" t="s">
        <v>311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18"/>
    </row>
    <row r="79" spans="1:14" ht="12.75">
      <c r="A79" s="16" t="s">
        <v>312</v>
      </c>
      <c r="B79" s="24" t="s">
        <v>313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6"/>
    </row>
    <row r="80" spans="1:14" ht="24">
      <c r="A80" s="16" t="s">
        <v>314</v>
      </c>
      <c r="B80" s="24" t="s">
        <v>315</v>
      </c>
      <c r="C80" s="25"/>
      <c r="D80" s="18"/>
      <c r="E80" s="18"/>
      <c r="F80" s="18"/>
      <c r="G80" s="18"/>
      <c r="H80" s="18"/>
      <c r="I80" s="18"/>
      <c r="J80" s="18"/>
      <c r="K80" s="18"/>
      <c r="L80" s="42"/>
      <c r="M80" s="42"/>
      <c r="N80" s="18"/>
    </row>
    <row r="81" spans="1:14" ht="12.75">
      <c r="A81" s="16" t="s">
        <v>316</v>
      </c>
      <c r="B81" s="24" t="s">
        <v>311</v>
      </c>
      <c r="C81" s="25"/>
      <c r="D81" s="18"/>
      <c r="E81" s="18"/>
      <c r="F81" s="18"/>
      <c r="G81" s="18"/>
      <c r="H81" s="18"/>
      <c r="I81" s="18"/>
      <c r="J81" s="18"/>
      <c r="K81" s="18"/>
      <c r="L81" s="42"/>
      <c r="M81" s="42"/>
      <c r="N81" s="18"/>
    </row>
    <row r="82" spans="1:14" ht="12.75">
      <c r="A82" s="16" t="s">
        <v>317</v>
      </c>
      <c r="B82" s="24" t="s">
        <v>313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6"/>
    </row>
    <row r="83" spans="1:14" ht="4.5" customHeight="1">
      <c r="A83" s="19"/>
      <c r="B83" s="20"/>
      <c r="C83" s="21"/>
      <c r="D83" s="21"/>
      <c r="E83" s="455"/>
      <c r="F83" s="455"/>
      <c r="G83" s="12"/>
      <c r="H83" s="12"/>
      <c r="I83" s="12"/>
      <c r="J83" s="12"/>
      <c r="K83" s="12"/>
      <c r="L83" s="12"/>
      <c r="M83" s="12"/>
      <c r="N83" s="12"/>
    </row>
    <row r="84" spans="1:14" ht="12.75">
      <c r="A84" s="15">
        <v>7</v>
      </c>
      <c r="B84" s="15" t="s">
        <v>318</v>
      </c>
      <c r="C84" s="37"/>
      <c r="D84" s="37"/>
      <c r="E84" s="37"/>
      <c r="F84" s="37"/>
      <c r="G84" s="37"/>
      <c r="H84" s="37"/>
      <c r="I84" s="37"/>
      <c r="J84" s="37"/>
      <c r="K84" s="37"/>
      <c r="L84" s="41"/>
      <c r="M84" s="456" t="s">
        <v>287</v>
      </c>
      <c r="N84" s="457"/>
    </row>
    <row r="85" spans="1:14" ht="12.75">
      <c r="A85" s="16" t="s">
        <v>319</v>
      </c>
      <c r="B85" s="24" t="s">
        <v>320</v>
      </c>
      <c r="C85" s="38" t="s">
        <v>321</v>
      </c>
      <c r="D85" s="39" t="s">
        <v>322</v>
      </c>
      <c r="E85" s="39" t="s">
        <v>323</v>
      </c>
      <c r="F85" s="39" t="s">
        <v>324</v>
      </c>
      <c r="G85" s="39" t="s">
        <v>325</v>
      </c>
      <c r="H85" s="39" t="s">
        <v>326</v>
      </c>
      <c r="I85" s="39"/>
      <c r="J85" s="39"/>
      <c r="K85" s="39"/>
      <c r="L85" s="43"/>
      <c r="M85" s="453"/>
      <c r="N85" s="454"/>
    </row>
    <row r="86" spans="1:14" ht="12.75">
      <c r="A86" s="16" t="s">
        <v>327</v>
      </c>
      <c r="B86" s="24" t="s">
        <v>328</v>
      </c>
      <c r="C86" s="38"/>
      <c r="D86" s="39"/>
      <c r="E86" s="39"/>
      <c r="F86" s="39"/>
      <c r="G86" s="39"/>
      <c r="H86" s="39"/>
      <c r="I86" s="39"/>
      <c r="J86" s="39"/>
      <c r="K86" s="39"/>
      <c r="L86" s="43"/>
      <c r="M86" s="453"/>
      <c r="N86" s="454"/>
    </row>
    <row r="87" spans="1:14" ht="12.75">
      <c r="A87" s="16" t="s">
        <v>329</v>
      </c>
      <c r="B87" s="24" t="s">
        <v>330</v>
      </c>
      <c r="C87" s="25"/>
      <c r="D87" s="18"/>
      <c r="E87" s="18"/>
      <c r="F87" s="18"/>
      <c r="G87" s="18"/>
      <c r="H87" s="18"/>
      <c r="I87" s="18"/>
      <c r="J87" s="18"/>
      <c r="K87" s="18"/>
      <c r="L87" s="42"/>
      <c r="M87" s="453"/>
      <c r="N87" s="454"/>
    </row>
    <row r="88" spans="1:14" ht="12.75">
      <c r="A88" s="16" t="s">
        <v>331</v>
      </c>
      <c r="B88" s="24" t="s">
        <v>332</v>
      </c>
      <c r="C88" s="25"/>
      <c r="D88" s="18"/>
      <c r="E88" s="18"/>
      <c r="F88" s="18"/>
      <c r="G88" s="18"/>
      <c r="H88" s="18"/>
      <c r="I88" s="18"/>
      <c r="J88" s="18"/>
      <c r="K88" s="18"/>
      <c r="L88" s="42"/>
      <c r="M88" s="453"/>
      <c r="N88" s="454"/>
    </row>
    <row r="89" spans="1:14" ht="12.75">
      <c r="A89" s="16"/>
      <c r="B89" s="24"/>
      <c r="C89" s="25"/>
      <c r="D89" s="18"/>
      <c r="E89" s="18"/>
      <c r="F89" s="18"/>
      <c r="G89" s="18"/>
      <c r="H89" s="18"/>
      <c r="I89" s="18"/>
      <c r="J89" s="18"/>
      <c r="K89" s="18"/>
      <c r="L89" s="42"/>
      <c r="M89" s="453"/>
      <c r="N89" s="454"/>
    </row>
    <row r="90" spans="1:14" ht="12.75">
      <c r="A90" s="16"/>
      <c r="B90" s="33" t="s">
        <v>333</v>
      </c>
      <c r="C90" s="25"/>
      <c r="D90" s="18"/>
      <c r="E90" s="18"/>
      <c r="F90" s="18"/>
      <c r="G90" s="18"/>
      <c r="H90" s="18"/>
      <c r="I90" s="18"/>
      <c r="J90" s="18"/>
      <c r="K90" s="18"/>
      <c r="L90" s="42"/>
      <c r="M90" s="453"/>
      <c r="N90" s="454"/>
    </row>
    <row r="91" spans="1:14" ht="12.75">
      <c r="A91" s="16" t="s">
        <v>331</v>
      </c>
      <c r="B91" s="24" t="s">
        <v>334</v>
      </c>
      <c r="C91" s="25"/>
      <c r="D91" s="18"/>
      <c r="E91" s="18"/>
      <c r="F91" s="18"/>
      <c r="G91" s="18"/>
      <c r="H91" s="18"/>
      <c r="I91" s="18"/>
      <c r="J91" s="18"/>
      <c r="K91" s="18"/>
      <c r="L91" s="42"/>
      <c r="M91" s="453"/>
      <c r="N91" s="454"/>
    </row>
    <row r="92" spans="1:14" ht="12.75">
      <c r="A92" s="16" t="s">
        <v>335</v>
      </c>
      <c r="B92" s="24" t="s">
        <v>330</v>
      </c>
      <c r="C92" s="25"/>
      <c r="D92" s="18"/>
      <c r="E92" s="18"/>
      <c r="F92" s="18"/>
      <c r="G92" s="18"/>
      <c r="H92" s="18"/>
      <c r="I92" s="18"/>
      <c r="J92" s="18"/>
      <c r="K92" s="18"/>
      <c r="L92" s="42"/>
      <c r="M92" s="453"/>
      <c r="N92" s="454"/>
    </row>
    <row r="93" spans="1:14" ht="12.75">
      <c r="A93" s="16" t="s">
        <v>336</v>
      </c>
      <c r="B93" s="24" t="s">
        <v>332</v>
      </c>
      <c r="C93" s="25"/>
      <c r="D93" s="18"/>
      <c r="E93" s="18"/>
      <c r="F93" s="18"/>
      <c r="G93" s="18"/>
      <c r="H93" s="18"/>
      <c r="I93" s="18"/>
      <c r="J93" s="18"/>
      <c r="K93" s="18"/>
      <c r="L93" s="42"/>
      <c r="M93" s="453"/>
      <c r="N93" s="454"/>
    </row>
    <row r="94" spans="1:14" ht="12.75">
      <c r="A94" s="16"/>
      <c r="B94" s="24"/>
      <c r="C94" s="25"/>
      <c r="D94" s="18"/>
      <c r="E94" s="18"/>
      <c r="F94" s="18"/>
      <c r="G94" s="18"/>
      <c r="H94" s="18"/>
      <c r="I94" s="18"/>
      <c r="J94" s="18"/>
      <c r="K94" s="18"/>
      <c r="L94" s="42"/>
      <c r="M94" s="453"/>
      <c r="N94" s="454"/>
    </row>
    <row r="95" spans="1:6" ht="4.5" customHeight="1">
      <c r="A95" s="8"/>
      <c r="B95" s="9"/>
      <c r="C95" s="7"/>
      <c r="D95" s="7"/>
      <c r="E95" s="467"/>
      <c r="F95" s="467"/>
    </row>
  </sheetData>
  <sheetProtection/>
  <mergeCells count="73">
    <mergeCell ref="K43:N43"/>
    <mergeCell ref="K44:N44"/>
    <mergeCell ref="K20:N20"/>
    <mergeCell ref="K21:N21"/>
    <mergeCell ref="K37:N37"/>
    <mergeCell ref="K36:N36"/>
    <mergeCell ref="K34:N34"/>
    <mergeCell ref="K24:N24"/>
    <mergeCell ref="K25:N25"/>
    <mergeCell ref="K26:N26"/>
    <mergeCell ref="K19:N19"/>
    <mergeCell ref="E11:N11"/>
    <mergeCell ref="K27:N27"/>
    <mergeCell ref="E95:F95"/>
    <mergeCell ref="K51:N51"/>
    <mergeCell ref="M71:N71"/>
    <mergeCell ref="M72:N72"/>
    <mergeCell ref="M73:N73"/>
    <mergeCell ref="K53:N53"/>
    <mergeCell ref="K52:N52"/>
    <mergeCell ref="C12:D12"/>
    <mergeCell ref="C11:D11"/>
    <mergeCell ref="A3:N3"/>
    <mergeCell ref="E70:F70"/>
    <mergeCell ref="E4:N4"/>
    <mergeCell ref="E5:N5"/>
    <mergeCell ref="E6:N6"/>
    <mergeCell ref="K42:N42"/>
    <mergeCell ref="K22:N22"/>
    <mergeCell ref="K28:N28"/>
    <mergeCell ref="E7:N7"/>
    <mergeCell ref="E8:N8"/>
    <mergeCell ref="E9:N9"/>
    <mergeCell ref="E10:N10"/>
    <mergeCell ref="A1:C1"/>
    <mergeCell ref="A2:C2"/>
    <mergeCell ref="E13:F13"/>
    <mergeCell ref="E12:N12"/>
    <mergeCell ref="K33:N33"/>
    <mergeCell ref="K14:N14"/>
    <mergeCell ref="K31:N31"/>
    <mergeCell ref="K15:N15"/>
    <mergeCell ref="K18:N18"/>
    <mergeCell ref="K16:N16"/>
    <mergeCell ref="K17:N17"/>
    <mergeCell ref="K23:N23"/>
    <mergeCell ref="M94:N94"/>
    <mergeCell ref="M84:N84"/>
    <mergeCell ref="M85:N85"/>
    <mergeCell ref="M90:N90"/>
    <mergeCell ref="M91:N91"/>
    <mergeCell ref="M92:N92"/>
    <mergeCell ref="M93:N93"/>
    <mergeCell ref="M87:N87"/>
    <mergeCell ref="M88:N88"/>
    <mergeCell ref="M89:N89"/>
    <mergeCell ref="K29:N29"/>
    <mergeCell ref="M74:N74"/>
    <mergeCell ref="M75:N75"/>
    <mergeCell ref="K50:N50"/>
    <mergeCell ref="K38:N38"/>
    <mergeCell ref="K39:N39"/>
    <mergeCell ref="K40:N40"/>
    <mergeCell ref="K35:N35"/>
    <mergeCell ref="K46:N46"/>
    <mergeCell ref="K32:N32"/>
    <mergeCell ref="K49:N49"/>
    <mergeCell ref="K48:N48"/>
    <mergeCell ref="K45:N45"/>
    <mergeCell ref="M86:N86"/>
    <mergeCell ref="K47:N47"/>
    <mergeCell ref="E83:F83"/>
    <mergeCell ref="E54:F54"/>
  </mergeCells>
  <printOptions horizontalCentered="1"/>
  <pageMargins left="0.3937007874015748" right="0.75" top="0.7874015748031497" bottom="0.3937007874015748" header="0" footer="0"/>
  <pageSetup fitToHeight="3" fitToWidth="1" horizontalDpi="300" verticalDpi="300" orientation="landscape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" sqref="C5"/>
    </sheetView>
  </sheetViews>
  <sheetFormatPr defaultColWidth="11.19921875" defaultRowHeight="14.25"/>
  <cols>
    <col min="1" max="1" width="4.8984375" style="1" customWidth="1"/>
    <col min="2" max="2" width="22.8984375" style="1" customWidth="1"/>
    <col min="3" max="3" width="9.69921875" style="3" bestFit="1" customWidth="1"/>
    <col min="4" max="4" width="12.09765625" style="3" customWidth="1"/>
    <col min="5" max="5" width="8" style="3" customWidth="1"/>
    <col min="6" max="6" width="8.09765625" style="1" customWidth="1"/>
    <col min="7" max="7" width="9.296875" style="1" customWidth="1"/>
    <col min="8" max="8" width="7.19921875" style="1" customWidth="1"/>
    <col min="9" max="9" width="7.796875" style="1" customWidth="1"/>
    <col min="10" max="10" width="7.69921875" style="1" customWidth="1"/>
    <col min="11" max="11" width="7.296875" style="1" customWidth="1"/>
    <col min="12" max="12" width="7.69921875" style="1" customWidth="1"/>
    <col min="13" max="13" width="6.8984375" style="1" customWidth="1"/>
    <col min="14" max="14" width="13.796875" style="1" customWidth="1"/>
    <col min="15" max="16384" width="11.19921875" style="1" customWidth="1"/>
  </cols>
  <sheetData>
    <row r="1" spans="1:14" ht="27.75" customHeight="1">
      <c r="A1" s="462" t="s">
        <v>0</v>
      </c>
      <c r="B1" s="462"/>
      <c r="C1" s="462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</row>
    <row r="2" spans="1:14" ht="31.5" customHeight="1">
      <c r="A2" s="463" t="str">
        <f>'Datos Generales'!A2</f>
        <v>Nombre Empresa</v>
      </c>
      <c r="B2" s="463"/>
      <c r="C2" s="463"/>
      <c r="D2" s="11"/>
      <c r="E2" s="11"/>
      <c r="F2" s="12"/>
      <c r="G2" s="12"/>
      <c r="H2" s="12"/>
      <c r="I2" s="12"/>
      <c r="J2" s="12"/>
      <c r="K2" s="12"/>
      <c r="L2" s="12"/>
      <c r="M2" s="13" t="s">
        <v>182</v>
      </c>
      <c r="N2" s="14">
        <f>'Datos Generales'!C2</f>
        <v>40939</v>
      </c>
    </row>
    <row r="3" spans="1:14" ht="15.75" customHeight="1">
      <c r="A3" s="465" t="s">
        <v>337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</row>
    <row r="4" spans="1:14" ht="12.75">
      <c r="A4" s="15">
        <v>1</v>
      </c>
      <c r="B4" s="15" t="s">
        <v>338</v>
      </c>
      <c r="C4" s="15" t="s">
        <v>339</v>
      </c>
      <c r="D4" s="15" t="s">
        <v>340</v>
      </c>
      <c r="E4" s="15" t="s">
        <v>341</v>
      </c>
      <c r="F4" s="15" t="s">
        <v>342</v>
      </c>
      <c r="G4" s="15" t="s">
        <v>343</v>
      </c>
      <c r="H4" s="15" t="s">
        <v>344</v>
      </c>
      <c r="I4" s="468" t="s">
        <v>345</v>
      </c>
      <c r="J4" s="469"/>
      <c r="K4" s="469"/>
      <c r="L4" s="469"/>
      <c r="M4" s="469"/>
      <c r="N4" s="470"/>
    </row>
    <row r="5" spans="1:14" ht="12.75">
      <c r="A5" s="16" t="s">
        <v>188</v>
      </c>
      <c r="B5" s="134" t="s">
        <v>24</v>
      </c>
      <c r="C5" s="134" t="s">
        <v>324</v>
      </c>
      <c r="D5" s="134" t="s">
        <v>346</v>
      </c>
      <c r="E5" s="135">
        <v>10</v>
      </c>
      <c r="F5" s="135">
        <v>15</v>
      </c>
      <c r="G5" s="135">
        <v>26</v>
      </c>
      <c r="H5" s="135">
        <f>F5*G5</f>
        <v>390</v>
      </c>
      <c r="I5" s="471"/>
      <c r="J5" s="472"/>
      <c r="K5" s="472"/>
      <c r="L5" s="472"/>
      <c r="M5" s="472"/>
      <c r="N5" s="473"/>
    </row>
    <row r="6" spans="1:14" ht="12.75">
      <c r="A6" s="16" t="s">
        <v>190</v>
      </c>
      <c r="B6" s="134" t="s">
        <v>25</v>
      </c>
      <c r="C6" s="134"/>
      <c r="D6" s="134"/>
      <c r="E6" s="135"/>
      <c r="F6" s="135"/>
      <c r="G6" s="135"/>
      <c r="H6" s="135"/>
      <c r="I6" s="471"/>
      <c r="J6" s="472"/>
      <c r="K6" s="472"/>
      <c r="L6" s="472"/>
      <c r="M6" s="472"/>
      <c r="N6" s="473"/>
    </row>
    <row r="7" spans="1:14" ht="12.75">
      <c r="A7" s="16" t="s">
        <v>192</v>
      </c>
      <c r="B7" s="134" t="s">
        <v>26</v>
      </c>
      <c r="C7" s="134"/>
      <c r="D7" s="134"/>
      <c r="E7" s="135"/>
      <c r="F7" s="135"/>
      <c r="G7" s="135"/>
      <c r="H7" s="135"/>
      <c r="I7" s="471"/>
      <c r="J7" s="472"/>
      <c r="K7" s="472"/>
      <c r="L7" s="472"/>
      <c r="M7" s="472"/>
      <c r="N7" s="473"/>
    </row>
    <row r="8" spans="1:14" ht="12.75">
      <c r="A8" s="16" t="s">
        <v>194</v>
      </c>
      <c r="B8" s="134" t="s">
        <v>347</v>
      </c>
      <c r="C8" s="134"/>
      <c r="D8" s="134"/>
      <c r="E8" s="135"/>
      <c r="F8" s="135"/>
      <c r="G8" s="135"/>
      <c r="H8" s="135"/>
      <c r="I8" s="471"/>
      <c r="J8" s="472"/>
      <c r="K8" s="472"/>
      <c r="L8" s="472"/>
      <c r="M8" s="472"/>
      <c r="N8" s="473"/>
    </row>
    <row r="9" spans="1:14" ht="12.75">
      <c r="A9" s="16" t="s">
        <v>196</v>
      </c>
      <c r="B9" s="134" t="s">
        <v>348</v>
      </c>
      <c r="C9" s="134"/>
      <c r="D9" s="134"/>
      <c r="E9" s="135"/>
      <c r="F9" s="135"/>
      <c r="G9" s="135"/>
      <c r="H9" s="135"/>
      <c r="I9" s="471"/>
      <c r="J9" s="472"/>
      <c r="K9" s="472"/>
      <c r="L9" s="472"/>
      <c r="M9" s="472"/>
      <c r="N9" s="473"/>
    </row>
    <row r="10" spans="1:14" ht="12.75">
      <c r="A10" s="16" t="s">
        <v>198</v>
      </c>
      <c r="B10" s="134" t="s">
        <v>349</v>
      </c>
      <c r="C10" s="134"/>
      <c r="D10" s="134"/>
      <c r="E10" s="135"/>
      <c r="F10" s="135"/>
      <c r="G10" s="135"/>
      <c r="H10" s="135"/>
      <c r="I10" s="471"/>
      <c r="J10" s="472"/>
      <c r="K10" s="472"/>
      <c r="L10" s="472"/>
      <c r="M10" s="472"/>
      <c r="N10" s="473"/>
    </row>
    <row r="11" spans="1:14" ht="12.75">
      <c r="A11" s="16" t="s">
        <v>200</v>
      </c>
      <c r="B11" s="134" t="s">
        <v>350</v>
      </c>
      <c r="C11" s="134"/>
      <c r="D11" s="134"/>
      <c r="E11" s="135"/>
      <c r="F11" s="135"/>
      <c r="G11" s="135"/>
      <c r="H11" s="135"/>
      <c r="I11" s="471"/>
      <c r="J11" s="472"/>
      <c r="K11" s="472"/>
      <c r="L11" s="472"/>
      <c r="M11" s="472"/>
      <c r="N11" s="473"/>
    </row>
    <row r="12" spans="1:14" ht="12.75">
      <c r="A12" s="16" t="s">
        <v>202</v>
      </c>
      <c r="B12" s="134" t="s">
        <v>351</v>
      </c>
      <c r="C12" s="134"/>
      <c r="D12" s="134"/>
      <c r="E12" s="135"/>
      <c r="F12" s="135"/>
      <c r="G12" s="135"/>
      <c r="H12" s="135"/>
      <c r="I12" s="471"/>
      <c r="J12" s="472"/>
      <c r="K12" s="472"/>
      <c r="L12" s="472"/>
      <c r="M12" s="472"/>
      <c r="N12" s="473"/>
    </row>
    <row r="13" spans="1:14" ht="6" customHeight="1">
      <c r="A13" s="19"/>
      <c r="B13" s="20"/>
      <c r="C13" s="21"/>
      <c r="D13" s="21"/>
      <c r="E13" s="455"/>
      <c r="F13" s="455"/>
      <c r="G13" s="12"/>
      <c r="H13" s="12"/>
      <c r="I13" s="12"/>
      <c r="J13" s="12"/>
      <c r="K13" s="12"/>
      <c r="L13" s="12"/>
      <c r="M13" s="12"/>
      <c r="N13" s="12"/>
    </row>
    <row r="14" spans="1:14" ht="27">
      <c r="A14" s="15">
        <v>2</v>
      </c>
      <c r="B14" s="15" t="s">
        <v>352</v>
      </c>
      <c r="C14" s="15" t="s">
        <v>339</v>
      </c>
      <c r="D14" s="15" t="s">
        <v>353</v>
      </c>
      <c r="E14" s="15" t="s">
        <v>354</v>
      </c>
      <c r="F14" s="15" t="s">
        <v>355</v>
      </c>
      <c r="G14" s="22" t="s">
        <v>356</v>
      </c>
      <c r="H14" s="23" t="s">
        <v>210</v>
      </c>
      <c r="I14" s="23" t="s">
        <v>357</v>
      </c>
      <c r="J14" s="23" t="s">
        <v>344</v>
      </c>
      <c r="K14" s="132" t="s">
        <v>358</v>
      </c>
      <c r="L14" s="132" t="s">
        <v>359</v>
      </c>
      <c r="M14" s="459" t="s">
        <v>345</v>
      </c>
      <c r="N14" s="461"/>
    </row>
    <row r="15" spans="1:14" ht="12.75">
      <c r="A15" s="16" t="s">
        <v>211</v>
      </c>
      <c r="B15" s="24"/>
      <c r="C15" s="24"/>
      <c r="D15" s="18"/>
      <c r="E15" s="129"/>
      <c r="F15" s="18"/>
      <c r="G15" s="130"/>
      <c r="H15" s="131"/>
      <c r="I15" s="26"/>
      <c r="J15" s="133"/>
      <c r="K15" s="133"/>
      <c r="L15" s="133"/>
      <c r="M15" s="474"/>
      <c r="N15" s="475"/>
    </row>
    <row r="16" spans="1:14" ht="12.75">
      <c r="A16" s="16" t="s">
        <v>212</v>
      </c>
      <c r="B16" s="24"/>
      <c r="C16" s="24"/>
      <c r="D16" s="18"/>
      <c r="E16" s="129"/>
      <c r="F16" s="18"/>
      <c r="G16" s="130"/>
      <c r="H16" s="131"/>
      <c r="I16" s="26"/>
      <c r="J16" s="133"/>
      <c r="K16" s="133"/>
      <c r="L16" s="133"/>
      <c r="M16" s="474"/>
      <c r="N16" s="475"/>
    </row>
    <row r="17" spans="1:14" ht="12.75">
      <c r="A17" s="16" t="s">
        <v>213</v>
      </c>
      <c r="B17" s="24"/>
      <c r="C17" s="24"/>
      <c r="D17" s="18"/>
      <c r="E17" s="129"/>
      <c r="F17" s="18"/>
      <c r="G17" s="130"/>
      <c r="H17" s="131"/>
      <c r="I17" s="26"/>
      <c r="J17" s="133"/>
      <c r="K17" s="133"/>
      <c r="L17" s="133"/>
      <c r="M17" s="474"/>
      <c r="N17" s="475"/>
    </row>
    <row r="18" spans="1:14" ht="12.75">
      <c r="A18" s="16" t="s">
        <v>214</v>
      </c>
      <c r="B18" s="24"/>
      <c r="C18" s="24"/>
      <c r="D18" s="18"/>
      <c r="E18" s="129"/>
      <c r="F18" s="18"/>
      <c r="G18" s="130"/>
      <c r="H18" s="131"/>
      <c r="I18" s="26"/>
      <c r="J18" s="133"/>
      <c r="K18" s="133"/>
      <c r="L18" s="133"/>
      <c r="M18" s="474"/>
      <c r="N18" s="475"/>
    </row>
    <row r="19" spans="1:14" ht="12.75">
      <c r="A19" s="16" t="s">
        <v>215</v>
      </c>
      <c r="B19" s="24"/>
      <c r="C19" s="24"/>
      <c r="D19" s="18"/>
      <c r="E19" s="129"/>
      <c r="F19" s="18"/>
      <c r="G19" s="130"/>
      <c r="H19" s="131"/>
      <c r="I19" s="26"/>
      <c r="J19" s="133"/>
      <c r="K19" s="133"/>
      <c r="L19" s="133"/>
      <c r="M19" s="474"/>
      <c r="N19" s="475"/>
    </row>
    <row r="20" spans="1:14" ht="12.75">
      <c r="A20" s="16" t="s">
        <v>216</v>
      </c>
      <c r="B20" s="24"/>
      <c r="C20" s="24"/>
      <c r="D20" s="18"/>
      <c r="E20" s="129"/>
      <c r="F20" s="18"/>
      <c r="G20" s="130"/>
      <c r="H20" s="131"/>
      <c r="I20" s="26"/>
      <c r="J20" s="133"/>
      <c r="K20" s="133"/>
      <c r="L20" s="133"/>
      <c r="M20" s="474"/>
      <c r="N20" s="475"/>
    </row>
    <row r="21" spans="1:14" ht="12.75">
      <c r="A21" s="16" t="s">
        <v>217</v>
      </c>
      <c r="B21" s="24"/>
      <c r="C21" s="24"/>
      <c r="D21" s="18"/>
      <c r="E21" s="129"/>
      <c r="F21" s="18"/>
      <c r="G21" s="130"/>
      <c r="H21" s="131"/>
      <c r="I21" s="26"/>
      <c r="J21" s="133"/>
      <c r="K21" s="133"/>
      <c r="L21" s="133"/>
      <c r="M21" s="474"/>
      <c r="N21" s="475"/>
    </row>
    <row r="22" spans="1:14" ht="12.75">
      <c r="A22" s="16" t="s">
        <v>218</v>
      </c>
      <c r="B22" s="24"/>
      <c r="C22" s="24"/>
      <c r="D22" s="18"/>
      <c r="E22" s="129"/>
      <c r="F22" s="18"/>
      <c r="G22" s="130"/>
      <c r="H22" s="131"/>
      <c r="I22" s="26"/>
      <c r="J22" s="133"/>
      <c r="K22" s="133"/>
      <c r="L22" s="133"/>
      <c r="M22" s="474"/>
      <c r="N22" s="475"/>
    </row>
    <row r="23" spans="1:14" ht="12.75">
      <c r="A23" s="16" t="s">
        <v>219</v>
      </c>
      <c r="B23" s="24"/>
      <c r="C23" s="24"/>
      <c r="D23" s="18"/>
      <c r="E23" s="129"/>
      <c r="F23" s="18"/>
      <c r="G23" s="130"/>
      <c r="H23" s="131"/>
      <c r="I23" s="26"/>
      <c r="J23" s="133"/>
      <c r="K23" s="133"/>
      <c r="L23" s="133"/>
      <c r="M23" s="474"/>
      <c r="N23" s="475"/>
    </row>
    <row r="24" spans="1:14" ht="12.75">
      <c r="A24" s="16" t="s">
        <v>220</v>
      </c>
      <c r="B24" s="24"/>
      <c r="C24" s="24"/>
      <c r="D24" s="18"/>
      <c r="E24" s="129"/>
      <c r="F24" s="18"/>
      <c r="G24" s="130"/>
      <c r="H24" s="131"/>
      <c r="I24" s="26"/>
      <c r="J24" s="133"/>
      <c r="K24" s="133"/>
      <c r="L24" s="133"/>
      <c r="M24" s="474"/>
      <c r="N24" s="475"/>
    </row>
    <row r="25" spans="1:14" ht="12.75">
      <c r="A25" s="16" t="s">
        <v>221</v>
      </c>
      <c r="B25" s="24"/>
      <c r="C25" s="24"/>
      <c r="D25" s="18"/>
      <c r="E25" s="129"/>
      <c r="F25" s="18"/>
      <c r="G25" s="130"/>
      <c r="H25" s="131"/>
      <c r="I25" s="26"/>
      <c r="J25" s="133"/>
      <c r="K25" s="133"/>
      <c r="L25" s="133"/>
      <c r="M25" s="474"/>
      <c r="N25" s="475"/>
    </row>
    <row r="26" spans="1:14" ht="12.75">
      <c r="A26" s="16" t="s">
        <v>222</v>
      </c>
      <c r="B26" s="24"/>
      <c r="C26" s="24"/>
      <c r="D26" s="18"/>
      <c r="E26" s="129"/>
      <c r="F26" s="18"/>
      <c r="G26" s="130"/>
      <c r="H26" s="131"/>
      <c r="I26" s="26"/>
      <c r="J26" s="133"/>
      <c r="K26" s="133"/>
      <c r="L26" s="133"/>
      <c r="M26" s="474"/>
      <c r="N26" s="475"/>
    </row>
    <row r="27" spans="1:14" ht="12.75">
      <c r="A27" s="16" t="s">
        <v>223</v>
      </c>
      <c r="B27" s="24"/>
      <c r="C27" s="24"/>
      <c r="D27" s="18"/>
      <c r="E27" s="129"/>
      <c r="F27" s="18"/>
      <c r="G27" s="130"/>
      <c r="H27" s="131"/>
      <c r="I27" s="26"/>
      <c r="J27" s="133"/>
      <c r="K27" s="133"/>
      <c r="L27" s="133"/>
      <c r="M27" s="474"/>
      <c r="N27" s="475"/>
    </row>
    <row r="28" spans="1:14" ht="12.75">
      <c r="A28" s="16" t="s">
        <v>224</v>
      </c>
      <c r="B28" s="24"/>
      <c r="C28" s="24"/>
      <c r="D28" s="18"/>
      <c r="E28" s="129"/>
      <c r="F28" s="18"/>
      <c r="G28" s="130"/>
      <c r="H28" s="131"/>
      <c r="I28" s="26"/>
      <c r="J28" s="133"/>
      <c r="K28" s="133"/>
      <c r="L28" s="133"/>
      <c r="M28" s="474"/>
      <c r="N28" s="475"/>
    </row>
    <row r="29" spans="1:14" ht="12.75">
      <c r="A29" s="16"/>
      <c r="B29" s="24"/>
      <c r="C29" s="18"/>
      <c r="D29" s="18"/>
      <c r="E29" s="18"/>
      <c r="F29" s="18"/>
      <c r="G29" s="26"/>
      <c r="H29" s="26"/>
      <c r="I29" s="26"/>
      <c r="J29" s="26"/>
      <c r="K29" s="452"/>
      <c r="L29" s="452"/>
      <c r="M29" s="452"/>
      <c r="N29" s="452"/>
    </row>
    <row r="30" spans="1:14" ht="4.5" customHeight="1">
      <c r="A30" s="19"/>
      <c r="B30" s="27"/>
      <c r="C30" s="28"/>
      <c r="D30" s="29"/>
      <c r="E30" s="29"/>
      <c r="F30" s="29"/>
      <c r="G30" s="30"/>
      <c r="H30" s="30"/>
      <c r="I30" s="30"/>
      <c r="J30" s="30"/>
      <c r="K30" s="30"/>
      <c r="L30" s="30"/>
      <c r="M30" s="31"/>
      <c r="N30" s="31"/>
    </row>
    <row r="31" spans="1:14" ht="27">
      <c r="A31" s="15">
        <v>3</v>
      </c>
      <c r="B31" s="15" t="s">
        <v>360</v>
      </c>
      <c r="C31" s="15" t="s">
        <v>339</v>
      </c>
      <c r="D31" s="15" t="s">
        <v>353</v>
      </c>
      <c r="E31" s="15" t="s">
        <v>354</v>
      </c>
      <c r="F31" s="15" t="s">
        <v>355</v>
      </c>
      <c r="G31" s="22" t="s">
        <v>356</v>
      </c>
      <c r="H31" s="23" t="s">
        <v>361</v>
      </c>
      <c r="I31" s="23" t="s">
        <v>357</v>
      </c>
      <c r="J31" s="23" t="s">
        <v>344</v>
      </c>
      <c r="K31" s="132" t="s">
        <v>358</v>
      </c>
      <c r="L31" s="132" t="s">
        <v>359</v>
      </c>
      <c r="M31" s="459" t="s">
        <v>345</v>
      </c>
      <c r="N31" s="461"/>
    </row>
    <row r="32" spans="1:14" ht="12.75">
      <c r="A32" s="16" t="s">
        <v>227</v>
      </c>
      <c r="B32" s="24"/>
      <c r="C32" s="24"/>
      <c r="D32" s="18"/>
      <c r="E32" s="129"/>
      <c r="F32" s="18"/>
      <c r="G32" s="130"/>
      <c r="H32" s="131"/>
      <c r="I32" s="26"/>
      <c r="J32" s="133"/>
      <c r="K32" s="133"/>
      <c r="L32" s="133"/>
      <c r="M32" s="474"/>
      <c r="N32" s="475"/>
    </row>
    <row r="33" spans="1:14" ht="12.75">
      <c r="A33" s="16" t="s">
        <v>228</v>
      </c>
      <c r="B33" s="24"/>
      <c r="C33" s="24"/>
      <c r="D33" s="18"/>
      <c r="E33" s="129"/>
      <c r="F33" s="18"/>
      <c r="G33" s="130"/>
      <c r="H33" s="131"/>
      <c r="I33" s="26"/>
      <c r="J33" s="133"/>
      <c r="K33" s="133"/>
      <c r="L33" s="133"/>
      <c r="M33" s="474"/>
      <c r="N33" s="475"/>
    </row>
    <row r="34" spans="1:14" ht="12.75">
      <c r="A34" s="16" t="s">
        <v>229</v>
      </c>
      <c r="B34" s="24"/>
      <c r="C34" s="24"/>
      <c r="D34" s="18"/>
      <c r="E34" s="129"/>
      <c r="F34" s="18"/>
      <c r="G34" s="130"/>
      <c r="H34" s="131"/>
      <c r="I34" s="26"/>
      <c r="J34" s="133"/>
      <c r="K34" s="133"/>
      <c r="L34" s="133"/>
      <c r="M34" s="474"/>
      <c r="N34" s="475"/>
    </row>
    <row r="35" spans="1:14" ht="12.75">
      <c r="A35" s="16" t="s">
        <v>230</v>
      </c>
      <c r="B35" s="24"/>
      <c r="C35" s="24"/>
      <c r="D35" s="18"/>
      <c r="E35" s="129"/>
      <c r="F35" s="18"/>
      <c r="G35" s="130"/>
      <c r="H35" s="131"/>
      <c r="I35" s="26"/>
      <c r="J35" s="133"/>
      <c r="K35" s="133"/>
      <c r="L35" s="133"/>
      <c r="M35" s="474"/>
      <c r="N35" s="475"/>
    </row>
    <row r="36" spans="1:14" ht="12.75">
      <c r="A36" s="16" t="s">
        <v>231</v>
      </c>
      <c r="B36" s="24"/>
      <c r="C36" s="24"/>
      <c r="D36" s="18"/>
      <c r="E36" s="129"/>
      <c r="F36" s="18"/>
      <c r="G36" s="130"/>
      <c r="H36" s="131"/>
      <c r="I36" s="26"/>
      <c r="J36" s="133"/>
      <c r="K36" s="133"/>
      <c r="L36" s="133"/>
      <c r="M36" s="474"/>
      <c r="N36" s="475"/>
    </row>
    <row r="37" spans="1:14" ht="12.75">
      <c r="A37" s="16" t="s">
        <v>232</v>
      </c>
      <c r="B37" s="24"/>
      <c r="C37" s="24"/>
      <c r="D37" s="18"/>
      <c r="E37" s="129"/>
      <c r="F37" s="18"/>
      <c r="G37" s="130"/>
      <c r="H37" s="131"/>
      <c r="I37" s="26"/>
      <c r="J37" s="133"/>
      <c r="K37" s="133"/>
      <c r="L37" s="133"/>
      <c r="M37" s="474"/>
      <c r="N37" s="475"/>
    </row>
    <row r="38" spans="1:14" ht="12.75">
      <c r="A38" s="16" t="s">
        <v>233</v>
      </c>
      <c r="B38" s="24"/>
      <c r="C38" s="24"/>
      <c r="D38" s="18"/>
      <c r="E38" s="129"/>
      <c r="F38" s="18"/>
      <c r="G38" s="130"/>
      <c r="H38" s="131"/>
      <c r="I38" s="26"/>
      <c r="J38" s="133"/>
      <c r="K38" s="133"/>
      <c r="L38" s="133"/>
      <c r="M38" s="474"/>
      <c r="N38" s="475"/>
    </row>
    <row r="39" spans="1:14" ht="12.75">
      <c r="A39" s="16" t="s">
        <v>234</v>
      </c>
      <c r="B39" s="24"/>
      <c r="C39" s="24"/>
      <c r="D39" s="18"/>
      <c r="E39" s="129"/>
      <c r="F39" s="18"/>
      <c r="G39" s="130"/>
      <c r="H39" s="131"/>
      <c r="I39" s="26"/>
      <c r="J39" s="133"/>
      <c r="K39" s="133"/>
      <c r="L39" s="133"/>
      <c r="M39" s="474"/>
      <c r="N39" s="475"/>
    </row>
    <row r="40" spans="1:14" ht="12.75">
      <c r="A40" s="16"/>
      <c r="B40" s="24"/>
      <c r="C40" s="24"/>
      <c r="D40" s="18"/>
      <c r="E40" s="129"/>
      <c r="F40" s="18"/>
      <c r="G40" s="130"/>
      <c r="H40" s="131"/>
      <c r="I40" s="26"/>
      <c r="J40" s="133"/>
      <c r="K40" s="133"/>
      <c r="L40" s="133"/>
      <c r="M40" s="474"/>
      <c r="N40" s="475"/>
    </row>
    <row r="41" spans="1:14" ht="4.5" customHeight="1">
      <c r="A41" s="19"/>
      <c r="B41" s="27"/>
      <c r="C41" s="28"/>
      <c r="D41" s="29"/>
      <c r="E41" s="29"/>
      <c r="F41" s="29"/>
      <c r="G41" s="30"/>
      <c r="H41" s="30"/>
      <c r="I41" s="30"/>
      <c r="J41" s="30"/>
      <c r="K41" s="30"/>
      <c r="L41" s="30"/>
      <c r="M41" s="12"/>
      <c r="N41" s="12"/>
    </row>
  </sheetData>
  <sheetProtection/>
  <mergeCells count="39">
    <mergeCell ref="M40:N40"/>
    <mergeCell ref="A1:C1"/>
    <mergeCell ref="A2:C2"/>
    <mergeCell ref="A3:N3"/>
    <mergeCell ref="E13:F13"/>
    <mergeCell ref="I12:N12"/>
    <mergeCell ref="K29:N29"/>
    <mergeCell ref="M38:N38"/>
    <mergeCell ref="M36:N36"/>
    <mergeCell ref="M37:N37"/>
    <mergeCell ref="M39:N39"/>
    <mergeCell ref="M14:N14"/>
    <mergeCell ref="M15:N15"/>
    <mergeCell ref="M34:N34"/>
    <mergeCell ref="M35:N35"/>
    <mergeCell ref="M16:N16"/>
    <mergeCell ref="M17:N17"/>
    <mergeCell ref="M18:N18"/>
    <mergeCell ref="M19:N19"/>
    <mergeCell ref="M20:N20"/>
    <mergeCell ref="I8:N8"/>
    <mergeCell ref="I9:N9"/>
    <mergeCell ref="I10:N10"/>
    <mergeCell ref="M25:N25"/>
    <mergeCell ref="M21:N21"/>
    <mergeCell ref="M22:N22"/>
    <mergeCell ref="M23:N23"/>
    <mergeCell ref="M24:N24"/>
    <mergeCell ref="I11:N11"/>
    <mergeCell ref="I4:N4"/>
    <mergeCell ref="I5:N5"/>
    <mergeCell ref="I6:N6"/>
    <mergeCell ref="I7:N7"/>
    <mergeCell ref="M32:N32"/>
    <mergeCell ref="M33:N33"/>
    <mergeCell ref="M26:N26"/>
    <mergeCell ref="M27:N27"/>
    <mergeCell ref="M28:N28"/>
    <mergeCell ref="M31:N31"/>
  </mergeCells>
  <printOptions horizontalCentered="1"/>
  <pageMargins left="0.3937007874015748" right="0" top="0.7874015748031497" bottom="0.3937007874015748" header="0" footer="0"/>
  <pageSetup fitToHeight="3" fitToWidth="1" horizontalDpi="300" verticalDpi="300" orientation="landscape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showGridLines="0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6" sqref="J6"/>
    </sheetView>
  </sheetViews>
  <sheetFormatPr defaultColWidth="11.19921875" defaultRowHeight="14.25"/>
  <cols>
    <col min="1" max="1" width="4.8984375" style="12" customWidth="1"/>
    <col min="2" max="2" width="22.8984375" style="12" customWidth="1"/>
    <col min="3" max="3" width="9.69921875" style="11" bestFit="1" customWidth="1"/>
    <col min="4" max="4" width="10.796875" style="11" customWidth="1"/>
    <col min="5" max="5" width="8.3984375" style="11" bestFit="1" customWidth="1"/>
    <col min="6" max="6" width="8.09765625" style="12" customWidth="1"/>
    <col min="7" max="7" width="8.5" style="12" customWidth="1"/>
    <col min="8" max="8" width="8.09765625" style="12" customWidth="1"/>
    <col min="9" max="9" width="7.19921875" style="12" customWidth="1"/>
    <col min="10" max="10" width="8.09765625" style="12" customWidth="1"/>
    <col min="11" max="11" width="9.59765625" style="12" bestFit="1" customWidth="1"/>
    <col min="12" max="12" width="9.59765625" style="12" customWidth="1"/>
    <col min="13" max="14" width="8.3984375" style="12" customWidth="1"/>
    <col min="15" max="15" width="9.19921875" style="12" customWidth="1"/>
    <col min="16" max="16" width="6.8984375" style="12" customWidth="1"/>
    <col min="17" max="17" width="13.796875" style="12" customWidth="1"/>
    <col min="18" max="16384" width="11.19921875" style="12" customWidth="1"/>
  </cols>
  <sheetData>
    <row r="1" spans="1:7" ht="21.75" customHeight="1">
      <c r="A1" s="476" t="s">
        <v>452</v>
      </c>
      <c r="B1" s="477"/>
      <c r="C1" s="478"/>
      <c r="D1" s="479" t="str">
        <f>'Datos Generales'!A2</f>
        <v>Nombre Empresa</v>
      </c>
      <c r="E1" s="480"/>
      <c r="F1" s="480"/>
      <c r="G1" s="481"/>
    </row>
    <row r="2" spans="1:17" ht="21.75" customHeight="1">
      <c r="A2" s="482" t="s">
        <v>453</v>
      </c>
      <c r="B2" s="483"/>
      <c r="C2" s="484"/>
      <c r="D2" s="479"/>
      <c r="E2" s="480"/>
      <c r="F2" s="480"/>
      <c r="G2" s="481"/>
      <c r="P2" s="13" t="s">
        <v>182</v>
      </c>
      <c r="Q2" s="14">
        <f ca="1">NOW()</f>
        <v>40939.469989930556</v>
      </c>
    </row>
    <row r="3" spans="1:17" ht="15.75" customHeight="1">
      <c r="A3" s="465" t="s">
        <v>454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</row>
    <row r="4" spans="1:17" ht="25.5">
      <c r="A4" s="15">
        <v>1</v>
      </c>
      <c r="B4" s="15" t="s">
        <v>338</v>
      </c>
      <c r="C4" s="15" t="s">
        <v>455</v>
      </c>
      <c r="D4" s="15" t="s">
        <v>456</v>
      </c>
      <c r="E4" s="15" t="s">
        <v>457</v>
      </c>
      <c r="F4" s="15" t="s">
        <v>458</v>
      </c>
      <c r="G4" s="15" t="s">
        <v>459</v>
      </c>
      <c r="H4" s="15" t="s">
        <v>344</v>
      </c>
      <c r="I4" s="40"/>
      <c r="J4" s="40"/>
      <c r="K4" s="468" t="s">
        <v>345</v>
      </c>
      <c r="L4" s="469"/>
      <c r="M4" s="469"/>
      <c r="N4" s="469"/>
      <c r="O4" s="469"/>
      <c r="P4" s="469"/>
      <c r="Q4" s="470"/>
    </row>
    <row r="5" spans="1:17" ht="12.75">
      <c r="A5" s="16" t="s">
        <v>188</v>
      </c>
      <c r="B5" s="134" t="s">
        <v>496</v>
      </c>
      <c r="C5" s="134"/>
      <c r="D5" s="134"/>
      <c r="E5" s="274"/>
      <c r="F5" s="274"/>
      <c r="G5" s="135"/>
      <c r="H5" s="275">
        <f>F5*G5</f>
        <v>0</v>
      </c>
      <c r="I5" s="276"/>
      <c r="J5" s="276"/>
      <c r="K5" s="471"/>
      <c r="L5" s="472"/>
      <c r="M5" s="472"/>
      <c r="N5" s="472"/>
      <c r="O5" s="472"/>
      <c r="P5" s="472"/>
      <c r="Q5" s="473"/>
    </row>
    <row r="6" spans="1:17" ht="12.75">
      <c r="A6" s="16" t="s">
        <v>190</v>
      </c>
      <c r="B6" s="134" t="s">
        <v>497</v>
      </c>
      <c r="C6" s="134"/>
      <c r="D6" s="134"/>
      <c r="E6" s="274"/>
      <c r="F6" s="274"/>
      <c r="G6" s="135"/>
      <c r="H6" s="275">
        <f aca="true" t="shared" si="0" ref="H6:H14">F6*G6</f>
        <v>0</v>
      </c>
      <c r="I6" s="276"/>
      <c r="J6" s="276"/>
      <c r="K6" s="471"/>
      <c r="L6" s="472"/>
      <c r="M6" s="472"/>
      <c r="N6" s="472"/>
      <c r="O6" s="472"/>
      <c r="P6" s="472"/>
      <c r="Q6" s="473"/>
    </row>
    <row r="7" spans="1:17" ht="12.75">
      <c r="A7" s="16" t="s">
        <v>192</v>
      </c>
      <c r="B7" s="134" t="s">
        <v>498</v>
      </c>
      <c r="C7" s="134"/>
      <c r="D7" s="134"/>
      <c r="E7" s="274"/>
      <c r="F7" s="274"/>
      <c r="G7" s="135"/>
      <c r="H7" s="275">
        <f t="shared" si="0"/>
        <v>0</v>
      </c>
      <c r="I7" s="276"/>
      <c r="J7" s="276"/>
      <c r="K7" s="471"/>
      <c r="L7" s="472"/>
      <c r="M7" s="472"/>
      <c r="N7" s="472"/>
      <c r="O7" s="472"/>
      <c r="P7" s="472"/>
      <c r="Q7" s="473"/>
    </row>
    <row r="8" spans="1:17" ht="12.75">
      <c r="A8" s="16" t="s">
        <v>194</v>
      </c>
      <c r="B8" s="134" t="s">
        <v>499</v>
      </c>
      <c r="C8" s="134"/>
      <c r="D8" s="134"/>
      <c r="E8" s="274"/>
      <c r="F8" s="274"/>
      <c r="G8" s="135"/>
      <c r="H8" s="275">
        <f t="shared" si="0"/>
        <v>0</v>
      </c>
      <c r="I8" s="276"/>
      <c r="J8" s="276"/>
      <c r="K8" s="471"/>
      <c r="L8" s="472"/>
      <c r="M8" s="472"/>
      <c r="N8" s="472"/>
      <c r="O8" s="472"/>
      <c r="P8" s="472"/>
      <c r="Q8" s="473"/>
    </row>
    <row r="9" spans="1:17" ht="12.75">
      <c r="A9" s="16" t="s">
        <v>196</v>
      </c>
      <c r="B9" s="134" t="s">
        <v>500</v>
      </c>
      <c r="C9" s="134"/>
      <c r="D9" s="134"/>
      <c r="E9" s="274"/>
      <c r="F9" s="274"/>
      <c r="G9" s="135"/>
      <c r="H9" s="275">
        <f t="shared" si="0"/>
        <v>0</v>
      </c>
      <c r="I9" s="276"/>
      <c r="J9" s="276"/>
      <c r="K9" s="471"/>
      <c r="L9" s="472"/>
      <c r="M9" s="472"/>
      <c r="N9" s="472"/>
      <c r="O9" s="472"/>
      <c r="P9" s="472"/>
      <c r="Q9" s="473"/>
    </row>
    <row r="10" spans="1:17" ht="12.75">
      <c r="A10" s="16" t="s">
        <v>198</v>
      </c>
      <c r="B10" s="134" t="s">
        <v>501</v>
      </c>
      <c r="C10" s="134"/>
      <c r="D10" s="134"/>
      <c r="E10" s="274"/>
      <c r="F10" s="274"/>
      <c r="G10" s="135"/>
      <c r="H10" s="275">
        <f t="shared" si="0"/>
        <v>0</v>
      </c>
      <c r="I10" s="276"/>
      <c r="J10" s="276"/>
      <c r="K10" s="471"/>
      <c r="L10" s="472"/>
      <c r="M10" s="472"/>
      <c r="N10" s="472"/>
      <c r="O10" s="472"/>
      <c r="P10" s="472"/>
      <c r="Q10" s="473"/>
    </row>
    <row r="11" spans="1:17" ht="12.75">
      <c r="A11" s="16" t="s">
        <v>200</v>
      </c>
      <c r="B11" s="134" t="s">
        <v>502</v>
      </c>
      <c r="C11" s="134"/>
      <c r="D11" s="134"/>
      <c r="E11" s="274"/>
      <c r="F11" s="274"/>
      <c r="G11" s="135"/>
      <c r="H11" s="275">
        <f t="shared" si="0"/>
        <v>0</v>
      </c>
      <c r="I11" s="276"/>
      <c r="J11" s="276"/>
      <c r="K11" s="471"/>
      <c r="L11" s="472"/>
      <c r="M11" s="472"/>
      <c r="N11" s="472"/>
      <c r="O11" s="472"/>
      <c r="P11" s="472"/>
      <c r="Q11" s="473"/>
    </row>
    <row r="12" spans="1:17" ht="12.75">
      <c r="A12" s="16" t="s">
        <v>202</v>
      </c>
      <c r="B12" s="134" t="s">
        <v>503</v>
      </c>
      <c r="C12" s="134"/>
      <c r="D12" s="134"/>
      <c r="E12" s="274"/>
      <c r="F12" s="274"/>
      <c r="G12" s="135"/>
      <c r="H12" s="275">
        <f t="shared" si="0"/>
        <v>0</v>
      </c>
      <c r="I12" s="276"/>
      <c r="J12" s="276"/>
      <c r="K12" s="471"/>
      <c r="L12" s="472"/>
      <c r="M12" s="472"/>
      <c r="N12" s="472"/>
      <c r="O12" s="472"/>
      <c r="P12" s="472"/>
      <c r="Q12" s="473"/>
    </row>
    <row r="13" spans="1:17" ht="12.75">
      <c r="A13" s="16" t="s">
        <v>460</v>
      </c>
      <c r="B13" s="134" t="s">
        <v>504</v>
      </c>
      <c r="C13" s="134"/>
      <c r="D13" s="134"/>
      <c r="E13" s="274"/>
      <c r="F13" s="274"/>
      <c r="G13" s="135"/>
      <c r="H13" s="275"/>
      <c r="I13" s="276"/>
      <c r="J13" s="276"/>
      <c r="K13" s="271"/>
      <c r="L13" s="272"/>
      <c r="M13" s="272"/>
      <c r="N13" s="272"/>
      <c r="O13" s="272"/>
      <c r="P13" s="272"/>
      <c r="Q13" s="273"/>
    </row>
    <row r="14" spans="1:17" ht="15" customHeight="1">
      <c r="A14" s="16" t="s">
        <v>461</v>
      </c>
      <c r="B14" s="134" t="s">
        <v>505</v>
      </c>
      <c r="C14" s="134"/>
      <c r="D14" s="134"/>
      <c r="E14" s="274"/>
      <c r="F14" s="274"/>
      <c r="G14" s="135"/>
      <c r="H14" s="275">
        <f t="shared" si="0"/>
        <v>0</v>
      </c>
      <c r="I14" s="276"/>
      <c r="J14" s="276"/>
      <c r="K14" s="471"/>
      <c r="L14" s="472"/>
      <c r="M14" s="472"/>
      <c r="N14" s="472"/>
      <c r="O14" s="472"/>
      <c r="P14" s="472"/>
      <c r="Q14" s="473"/>
    </row>
    <row r="15" spans="1:6" ht="15" customHeight="1">
      <c r="A15" s="19"/>
      <c r="B15" s="20"/>
      <c r="C15" s="21"/>
      <c r="D15" s="21"/>
      <c r="E15" s="21"/>
      <c r="F15" s="21"/>
    </row>
    <row r="16" spans="1:17" ht="14.25" customHeight="1">
      <c r="A16" s="277"/>
      <c r="B16" s="278"/>
      <c r="C16" s="279"/>
      <c r="D16" s="279"/>
      <c r="E16" s="279"/>
      <c r="F16" s="279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</row>
    <row r="17" spans="1:19" ht="63.75">
      <c r="A17" s="15">
        <v>2</v>
      </c>
      <c r="B17" s="15" t="s">
        <v>462</v>
      </c>
      <c r="C17" s="15" t="str">
        <f>C4</f>
        <v>Energético</v>
      </c>
      <c r="D17" s="15" t="s">
        <v>463</v>
      </c>
      <c r="E17" s="15" t="s">
        <v>355</v>
      </c>
      <c r="F17" s="15" t="s">
        <v>354</v>
      </c>
      <c r="G17" s="23" t="s">
        <v>464</v>
      </c>
      <c r="H17" s="22" t="s">
        <v>465</v>
      </c>
      <c r="I17" s="22" t="s">
        <v>466</v>
      </c>
      <c r="J17" s="22" t="s">
        <v>467</v>
      </c>
      <c r="K17" s="23" t="s">
        <v>468</v>
      </c>
      <c r="L17" s="23" t="s">
        <v>469</v>
      </c>
      <c r="M17" s="23" t="s">
        <v>470</v>
      </c>
      <c r="N17" s="23" t="s">
        <v>471</v>
      </c>
      <c r="O17" s="23" t="s">
        <v>210</v>
      </c>
      <c r="P17" s="459" t="s">
        <v>345</v>
      </c>
      <c r="Q17" s="461"/>
      <c r="S17" s="281"/>
    </row>
    <row r="18" spans="1:19" ht="14.25">
      <c r="A18" s="16" t="s">
        <v>211</v>
      </c>
      <c r="B18" s="24"/>
      <c r="C18" s="24"/>
      <c r="D18" s="18"/>
      <c r="E18" s="18"/>
      <c r="F18" s="129"/>
      <c r="G18" s="133"/>
      <c r="H18" s="130"/>
      <c r="I18" s="274"/>
      <c r="J18" s="282"/>
      <c r="K18" s="133"/>
      <c r="L18" s="274"/>
      <c r="M18" s="274"/>
      <c r="N18" s="274"/>
      <c r="O18" s="283"/>
      <c r="P18" s="474"/>
      <c r="Q18" s="475"/>
      <c r="S18" s="281"/>
    </row>
    <row r="19" spans="1:19" ht="14.25">
      <c r="A19" s="16" t="s">
        <v>212</v>
      </c>
      <c r="B19" s="24"/>
      <c r="C19" s="24"/>
      <c r="D19" s="18"/>
      <c r="E19" s="18"/>
      <c r="F19" s="129"/>
      <c r="G19" s="133"/>
      <c r="H19" s="130"/>
      <c r="I19" s="274"/>
      <c r="J19" s="282"/>
      <c r="K19" s="133"/>
      <c r="L19" s="274"/>
      <c r="M19" s="274"/>
      <c r="N19" s="274"/>
      <c r="O19" s="283"/>
      <c r="P19" s="474"/>
      <c r="Q19" s="475"/>
      <c r="S19" s="281"/>
    </row>
    <row r="20" spans="1:19" ht="14.25">
      <c r="A20" s="16" t="s">
        <v>213</v>
      </c>
      <c r="B20" s="134"/>
      <c r="C20" s="24"/>
      <c r="D20" s="18"/>
      <c r="E20" s="18"/>
      <c r="F20" s="129"/>
      <c r="G20" s="133"/>
      <c r="H20" s="130"/>
      <c r="I20" s="274"/>
      <c r="J20" s="282"/>
      <c r="K20" s="133"/>
      <c r="L20" s="274"/>
      <c r="M20" s="274"/>
      <c r="N20" s="274"/>
      <c r="O20" s="283"/>
      <c r="P20" s="474"/>
      <c r="Q20" s="475"/>
      <c r="S20" s="281"/>
    </row>
    <row r="21" spans="1:19" ht="14.25">
      <c r="A21" s="16" t="s">
        <v>214</v>
      </c>
      <c r="B21" s="134"/>
      <c r="C21" s="24"/>
      <c r="D21" s="18"/>
      <c r="E21" s="18"/>
      <c r="F21" s="129"/>
      <c r="G21" s="133"/>
      <c r="H21" s="130"/>
      <c r="I21" s="274"/>
      <c r="J21" s="282"/>
      <c r="K21" s="133"/>
      <c r="L21" s="274"/>
      <c r="M21" s="274"/>
      <c r="N21" s="274"/>
      <c r="O21" s="283"/>
      <c r="P21" s="474"/>
      <c r="Q21" s="475"/>
      <c r="S21" s="281"/>
    </row>
    <row r="22" spans="1:19" ht="14.25">
      <c r="A22" s="16" t="s">
        <v>215</v>
      </c>
      <c r="B22" s="134"/>
      <c r="C22" s="24"/>
      <c r="D22" s="18"/>
      <c r="E22" s="18"/>
      <c r="F22" s="129"/>
      <c r="G22" s="133"/>
      <c r="H22" s="130"/>
      <c r="I22" s="274"/>
      <c r="J22" s="282"/>
      <c r="K22" s="133"/>
      <c r="L22" s="274"/>
      <c r="M22" s="274"/>
      <c r="N22" s="274"/>
      <c r="O22" s="283"/>
      <c r="P22" s="474"/>
      <c r="Q22" s="475"/>
      <c r="S22" s="281"/>
    </row>
    <row r="23" spans="1:19" ht="14.25">
      <c r="A23" s="16" t="s">
        <v>216</v>
      </c>
      <c r="B23" s="134"/>
      <c r="C23" s="24"/>
      <c r="D23" s="18"/>
      <c r="E23" s="18"/>
      <c r="F23" s="129"/>
      <c r="G23" s="133"/>
      <c r="H23" s="130"/>
      <c r="I23" s="274"/>
      <c r="J23" s="282"/>
      <c r="K23" s="133"/>
      <c r="L23" s="274"/>
      <c r="M23" s="274"/>
      <c r="N23" s="274"/>
      <c r="O23" s="283"/>
      <c r="P23" s="474"/>
      <c r="Q23" s="475"/>
      <c r="S23" s="281"/>
    </row>
    <row r="24" spans="1:19" ht="14.25">
      <c r="A24" s="16" t="s">
        <v>217</v>
      </c>
      <c r="B24" s="24"/>
      <c r="C24" s="24"/>
      <c r="D24" s="18"/>
      <c r="E24" s="18"/>
      <c r="F24" s="129"/>
      <c r="G24" s="133"/>
      <c r="H24" s="130"/>
      <c r="I24" s="274"/>
      <c r="J24" s="282"/>
      <c r="K24" s="133"/>
      <c r="L24" s="274"/>
      <c r="M24" s="274"/>
      <c r="N24" s="274"/>
      <c r="O24" s="283"/>
      <c r="P24" s="474"/>
      <c r="Q24" s="475"/>
      <c r="S24" s="281"/>
    </row>
    <row r="25" spans="1:19" ht="14.25">
      <c r="A25" s="16" t="s">
        <v>218</v>
      </c>
      <c r="B25" s="24"/>
      <c r="C25" s="24"/>
      <c r="D25" s="18"/>
      <c r="E25" s="18"/>
      <c r="F25" s="129"/>
      <c r="G25" s="133"/>
      <c r="H25" s="130"/>
      <c r="I25" s="274"/>
      <c r="J25" s="282"/>
      <c r="K25" s="133"/>
      <c r="L25" s="274"/>
      <c r="M25" s="274"/>
      <c r="N25" s="274"/>
      <c r="O25" s="283"/>
      <c r="P25" s="474"/>
      <c r="Q25" s="475"/>
      <c r="S25" s="281"/>
    </row>
    <row r="26" spans="1:19" ht="14.25">
      <c r="A26" s="16" t="s">
        <v>219</v>
      </c>
      <c r="B26" s="24"/>
      <c r="C26" s="24"/>
      <c r="D26" s="18"/>
      <c r="E26" s="18"/>
      <c r="F26" s="129"/>
      <c r="G26" s="133"/>
      <c r="H26" s="130"/>
      <c r="I26" s="274"/>
      <c r="J26" s="282"/>
      <c r="K26" s="133"/>
      <c r="L26" s="274"/>
      <c r="M26" s="274"/>
      <c r="N26" s="274"/>
      <c r="O26" s="283"/>
      <c r="P26" s="474"/>
      <c r="Q26" s="475"/>
      <c r="S26" s="281"/>
    </row>
    <row r="27" spans="1:19" ht="14.25">
      <c r="A27" s="16" t="s">
        <v>220</v>
      </c>
      <c r="B27" s="24"/>
      <c r="C27" s="24"/>
      <c r="D27" s="18"/>
      <c r="E27" s="18"/>
      <c r="F27" s="129"/>
      <c r="G27" s="133"/>
      <c r="H27" s="130"/>
      <c r="I27" s="274"/>
      <c r="J27" s="282"/>
      <c r="K27" s="133"/>
      <c r="L27" s="274"/>
      <c r="M27" s="274"/>
      <c r="N27" s="274"/>
      <c r="O27" s="283"/>
      <c r="P27" s="474"/>
      <c r="Q27" s="475"/>
      <c r="S27" s="281"/>
    </row>
    <row r="28" spans="1:19" ht="14.25">
      <c r="A28" s="19"/>
      <c r="B28" s="27"/>
      <c r="C28" s="27"/>
      <c r="D28" s="29"/>
      <c r="E28" s="29"/>
      <c r="F28" s="284"/>
      <c r="G28" s="285"/>
      <c r="H28" s="286"/>
      <c r="I28" s="286"/>
      <c r="J28" s="286"/>
      <c r="K28" s="30"/>
      <c r="L28" s="30"/>
      <c r="M28" s="286"/>
      <c r="N28" s="286"/>
      <c r="O28" s="286"/>
      <c r="P28" s="287"/>
      <c r="Q28" s="287"/>
      <c r="S28" s="281"/>
    </row>
    <row r="29" spans="1:17" ht="11.25" customHeight="1">
      <c r="A29" s="277"/>
      <c r="B29" s="278"/>
      <c r="C29" s="279"/>
      <c r="D29" s="279"/>
      <c r="E29" s="279"/>
      <c r="F29" s="279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</row>
    <row r="30" spans="1:17" ht="38.25" hidden="1">
      <c r="A30" s="15">
        <v>3</v>
      </c>
      <c r="B30" s="15" t="s">
        <v>360</v>
      </c>
      <c r="C30" s="15" t="s">
        <v>339</v>
      </c>
      <c r="D30" s="15" t="s">
        <v>412</v>
      </c>
      <c r="E30" s="15" t="s">
        <v>354</v>
      </c>
      <c r="F30" s="15" t="s">
        <v>355</v>
      </c>
      <c r="G30" s="22" t="s">
        <v>356</v>
      </c>
      <c r="H30" s="23" t="s">
        <v>361</v>
      </c>
      <c r="I30" s="23"/>
      <c r="J30" s="23"/>
      <c r="K30" s="23" t="s">
        <v>357</v>
      </c>
      <c r="L30" s="23"/>
      <c r="M30" s="23" t="s">
        <v>344</v>
      </c>
      <c r="N30" s="132" t="s">
        <v>358</v>
      </c>
      <c r="O30" s="132" t="s">
        <v>359</v>
      </c>
      <c r="P30" s="459" t="s">
        <v>345</v>
      </c>
      <c r="Q30" s="461"/>
    </row>
    <row r="31" spans="1:17" ht="12.75" hidden="1">
      <c r="A31" s="16" t="s">
        <v>227</v>
      </c>
      <c r="B31" s="24"/>
      <c r="C31" s="24"/>
      <c r="D31" s="18"/>
      <c r="E31" s="129"/>
      <c r="F31" s="18"/>
      <c r="G31" s="130"/>
      <c r="H31" s="131"/>
      <c r="I31" s="131"/>
      <c r="J31" s="131"/>
      <c r="K31" s="26"/>
      <c r="L31" s="26"/>
      <c r="M31" s="133"/>
      <c r="N31" s="133"/>
      <c r="O31" s="133"/>
      <c r="P31" s="474"/>
      <c r="Q31" s="475"/>
    </row>
    <row r="32" spans="1:17" ht="12.75" hidden="1">
      <c r="A32" s="16" t="s">
        <v>228</v>
      </c>
      <c r="B32" s="24"/>
      <c r="C32" s="24"/>
      <c r="D32" s="18"/>
      <c r="E32" s="129"/>
      <c r="F32" s="18"/>
      <c r="G32" s="130"/>
      <c r="H32" s="131"/>
      <c r="I32" s="131"/>
      <c r="J32" s="131"/>
      <c r="K32" s="26"/>
      <c r="L32" s="26"/>
      <c r="M32" s="133"/>
      <c r="N32" s="133"/>
      <c r="O32" s="133"/>
      <c r="P32" s="474"/>
      <c r="Q32" s="475"/>
    </row>
    <row r="33" spans="1:17" ht="12.75" hidden="1">
      <c r="A33" s="16" t="s">
        <v>229</v>
      </c>
      <c r="B33" s="24"/>
      <c r="C33" s="24"/>
      <c r="D33" s="18"/>
      <c r="E33" s="129"/>
      <c r="F33" s="18"/>
      <c r="G33" s="130"/>
      <c r="H33" s="131"/>
      <c r="I33" s="131"/>
      <c r="J33" s="131"/>
      <c r="K33" s="26"/>
      <c r="L33" s="26"/>
      <c r="M33" s="133"/>
      <c r="N33" s="133"/>
      <c r="O33" s="133"/>
      <c r="P33" s="474"/>
      <c r="Q33" s="475"/>
    </row>
    <row r="34" spans="1:17" ht="12.75" hidden="1">
      <c r="A34" s="16" t="s">
        <v>230</v>
      </c>
      <c r="B34" s="24"/>
      <c r="C34" s="24"/>
      <c r="D34" s="18"/>
      <c r="E34" s="129"/>
      <c r="F34" s="18"/>
      <c r="G34" s="130"/>
      <c r="H34" s="131"/>
      <c r="I34" s="131"/>
      <c r="J34" s="131"/>
      <c r="K34" s="26"/>
      <c r="L34" s="26"/>
      <c r="M34" s="133"/>
      <c r="N34" s="133"/>
      <c r="O34" s="133"/>
      <c r="P34" s="474"/>
      <c r="Q34" s="475"/>
    </row>
    <row r="35" spans="1:17" ht="12.75" hidden="1">
      <c r="A35" s="16" t="s">
        <v>231</v>
      </c>
      <c r="B35" s="24"/>
      <c r="C35" s="24"/>
      <c r="D35" s="18"/>
      <c r="E35" s="129"/>
      <c r="F35" s="18"/>
      <c r="G35" s="130"/>
      <c r="H35" s="131"/>
      <c r="I35" s="131"/>
      <c r="J35" s="131"/>
      <c r="K35" s="26"/>
      <c r="L35" s="26"/>
      <c r="M35" s="133"/>
      <c r="N35" s="133"/>
      <c r="O35" s="133"/>
      <c r="P35" s="474"/>
      <c r="Q35" s="475"/>
    </row>
    <row r="36" spans="1:17" ht="12.75" hidden="1">
      <c r="A36" s="16" t="s">
        <v>232</v>
      </c>
      <c r="B36" s="24"/>
      <c r="C36" s="24"/>
      <c r="D36" s="18"/>
      <c r="E36" s="129"/>
      <c r="F36" s="18"/>
      <c r="G36" s="130"/>
      <c r="H36" s="131"/>
      <c r="I36" s="131"/>
      <c r="J36" s="131"/>
      <c r="K36" s="26"/>
      <c r="L36" s="26"/>
      <c r="M36" s="133"/>
      <c r="N36" s="133"/>
      <c r="O36" s="133"/>
      <c r="P36" s="474"/>
      <c r="Q36" s="475"/>
    </row>
    <row r="37" spans="1:17" ht="12.75" hidden="1">
      <c r="A37" s="16" t="s">
        <v>233</v>
      </c>
      <c r="B37" s="24"/>
      <c r="C37" s="24"/>
      <c r="D37" s="18"/>
      <c r="E37" s="129"/>
      <c r="F37" s="18"/>
      <c r="G37" s="130"/>
      <c r="H37" s="131"/>
      <c r="I37" s="131"/>
      <c r="J37" s="131"/>
      <c r="K37" s="26"/>
      <c r="L37" s="26"/>
      <c r="M37" s="133"/>
      <c r="N37" s="133"/>
      <c r="O37" s="133"/>
      <c r="P37" s="474"/>
      <c r="Q37" s="475"/>
    </row>
    <row r="38" spans="1:17" ht="12.75" hidden="1">
      <c r="A38" s="16" t="s">
        <v>234</v>
      </c>
      <c r="B38" s="24"/>
      <c r="C38" s="24"/>
      <c r="D38" s="18"/>
      <c r="E38" s="129"/>
      <c r="F38" s="18"/>
      <c r="G38" s="130"/>
      <c r="H38" s="131"/>
      <c r="I38" s="131"/>
      <c r="J38" s="131"/>
      <c r="K38" s="26"/>
      <c r="L38" s="26"/>
      <c r="M38" s="133"/>
      <c r="N38" s="133"/>
      <c r="O38" s="133"/>
      <c r="P38" s="474"/>
      <c r="Q38" s="475"/>
    </row>
    <row r="39" spans="1:17" ht="12.75" hidden="1">
      <c r="A39" s="16"/>
      <c r="B39" s="24"/>
      <c r="C39" s="24"/>
      <c r="D39" s="18"/>
      <c r="E39" s="129"/>
      <c r="F39" s="18"/>
      <c r="G39" s="130"/>
      <c r="H39" s="131"/>
      <c r="I39" s="131"/>
      <c r="J39" s="131"/>
      <c r="K39" s="26"/>
      <c r="L39" s="26"/>
      <c r="M39" s="133"/>
      <c r="N39" s="133"/>
      <c r="O39" s="133"/>
      <c r="P39" s="474"/>
      <c r="Q39" s="475"/>
    </row>
    <row r="40" spans="1:15" ht="4.5" customHeight="1" hidden="1">
      <c r="A40" s="19"/>
      <c r="B40" s="27"/>
      <c r="C40" s="28"/>
      <c r="D40" s="29"/>
      <c r="E40" s="29"/>
      <c r="F40" s="29"/>
      <c r="G40" s="30"/>
      <c r="H40" s="30"/>
      <c r="I40" s="30"/>
      <c r="J40" s="30"/>
      <c r="K40" s="30"/>
      <c r="L40" s="30"/>
      <c r="M40" s="30"/>
      <c r="N40" s="30"/>
      <c r="O40" s="30"/>
    </row>
    <row r="41" spans="1:17" ht="44.25" customHeight="1">
      <c r="A41" s="15">
        <f>A17</f>
        <v>2</v>
      </c>
      <c r="B41" s="15" t="s">
        <v>472</v>
      </c>
      <c r="C41" s="23" t="s">
        <v>473</v>
      </c>
      <c r="D41" s="23" t="s">
        <v>344</v>
      </c>
      <c r="E41" s="132" t="s">
        <v>474</v>
      </c>
      <c r="F41" s="132" t="s">
        <v>475</v>
      </c>
      <c r="G41" s="22" t="s">
        <v>476</v>
      </c>
      <c r="H41" s="23" t="s">
        <v>477</v>
      </c>
      <c r="I41" s="132" t="s">
        <v>478</v>
      </c>
      <c r="J41" s="132" t="s">
        <v>479</v>
      </c>
      <c r="K41" s="132" t="s">
        <v>480</v>
      </c>
      <c r="L41" s="132" t="s">
        <v>481</v>
      </c>
      <c r="M41" s="22" t="s">
        <v>482</v>
      </c>
      <c r="N41" s="132" t="s">
        <v>483</v>
      </c>
      <c r="O41" s="23" t="s">
        <v>484</v>
      </c>
      <c r="P41" s="23" t="s">
        <v>485</v>
      </c>
      <c r="Q41" s="22" t="s">
        <v>486</v>
      </c>
    </row>
    <row r="42" spans="1:17" ht="12.75">
      <c r="A42" s="16" t="str">
        <f>A18</f>
        <v>2.1</v>
      </c>
      <c r="B42" s="24">
        <f aca="true" t="shared" si="1" ref="B42:B50">B18</f>
        <v>0</v>
      </c>
      <c r="C42" s="26"/>
      <c r="D42" s="18"/>
      <c r="E42" s="274"/>
      <c r="F42" s="274"/>
      <c r="G42" s="274"/>
      <c r="H42" s="274"/>
      <c r="I42" s="274"/>
      <c r="J42" s="274"/>
      <c r="K42" s="274"/>
      <c r="L42" s="274"/>
      <c r="M42" s="133"/>
      <c r="N42" s="274"/>
      <c r="O42" s="288"/>
      <c r="P42" s="133"/>
      <c r="Q42" s="133"/>
    </row>
    <row r="43" spans="1:17" ht="12.75">
      <c r="A43" s="16" t="str">
        <f aca="true" t="shared" si="2" ref="A43:A51">A19</f>
        <v>2.2</v>
      </c>
      <c r="B43" s="24">
        <f t="shared" si="1"/>
        <v>0</v>
      </c>
      <c r="C43" s="26"/>
      <c r="D43" s="18"/>
      <c r="E43" s="274"/>
      <c r="F43" s="274"/>
      <c r="G43" s="274"/>
      <c r="H43" s="274"/>
      <c r="I43" s="274"/>
      <c r="J43" s="274"/>
      <c r="K43" s="274"/>
      <c r="L43" s="274"/>
      <c r="M43" s="133"/>
      <c r="N43" s="274"/>
      <c r="O43" s="133"/>
      <c r="P43" s="133"/>
      <c r="Q43" s="133"/>
    </row>
    <row r="44" spans="1:17" ht="12.75">
      <c r="A44" s="16" t="str">
        <f t="shared" si="2"/>
        <v>2.3</v>
      </c>
      <c r="B44" s="24">
        <f t="shared" si="1"/>
        <v>0</v>
      </c>
      <c r="C44" s="26"/>
      <c r="D44" s="18"/>
      <c r="E44" s="274"/>
      <c r="F44" s="274"/>
      <c r="G44" s="274"/>
      <c r="H44" s="274"/>
      <c r="I44" s="274"/>
      <c r="J44" s="274"/>
      <c r="K44" s="274"/>
      <c r="L44" s="274"/>
      <c r="M44" s="133"/>
      <c r="N44" s="274"/>
      <c r="O44" s="133"/>
      <c r="P44" s="133"/>
      <c r="Q44" s="133"/>
    </row>
    <row r="45" spans="1:17" ht="12.75">
      <c r="A45" s="16" t="str">
        <f t="shared" si="2"/>
        <v>2.4</v>
      </c>
      <c r="B45" s="24">
        <f t="shared" si="1"/>
        <v>0</v>
      </c>
      <c r="C45" s="26"/>
      <c r="D45" s="18"/>
      <c r="E45" s="274"/>
      <c r="F45" s="274"/>
      <c r="G45" s="274"/>
      <c r="H45" s="274"/>
      <c r="I45" s="274"/>
      <c r="J45" s="274"/>
      <c r="K45" s="274"/>
      <c r="L45" s="274"/>
      <c r="M45" s="133"/>
      <c r="N45" s="274"/>
      <c r="O45" s="133"/>
      <c r="P45" s="133"/>
      <c r="Q45" s="133"/>
    </row>
    <row r="46" spans="1:17" ht="12.75">
      <c r="A46" s="16" t="str">
        <f t="shared" si="2"/>
        <v>2.5</v>
      </c>
      <c r="B46" s="24">
        <f t="shared" si="1"/>
        <v>0</v>
      </c>
      <c r="C46" s="26"/>
      <c r="D46" s="18"/>
      <c r="E46" s="274"/>
      <c r="F46" s="274"/>
      <c r="G46" s="274"/>
      <c r="H46" s="274"/>
      <c r="I46" s="274"/>
      <c r="J46" s="274"/>
      <c r="K46" s="274"/>
      <c r="L46" s="274"/>
      <c r="M46" s="133"/>
      <c r="N46" s="274"/>
      <c r="O46" s="133"/>
      <c r="P46" s="133"/>
      <c r="Q46" s="133"/>
    </row>
    <row r="47" spans="1:17" ht="12.75">
      <c r="A47" s="16" t="str">
        <f t="shared" si="2"/>
        <v>2.6</v>
      </c>
      <c r="B47" s="24">
        <f t="shared" si="1"/>
        <v>0</v>
      </c>
      <c r="C47" s="24"/>
      <c r="D47" s="18"/>
      <c r="E47" s="274"/>
      <c r="F47" s="274"/>
      <c r="G47" s="274"/>
      <c r="H47" s="274"/>
      <c r="I47" s="274"/>
      <c r="J47" s="274"/>
      <c r="K47" s="274"/>
      <c r="L47" s="274"/>
      <c r="M47" s="133"/>
      <c r="N47" s="274"/>
      <c r="O47" s="133"/>
      <c r="P47" s="133"/>
      <c r="Q47" s="133"/>
    </row>
    <row r="48" spans="1:17" ht="12.75">
      <c r="A48" s="16" t="str">
        <f t="shared" si="2"/>
        <v>2.7</v>
      </c>
      <c r="B48" s="24">
        <f t="shared" si="1"/>
        <v>0</v>
      </c>
      <c r="C48" s="24"/>
      <c r="D48" s="18"/>
      <c r="E48" s="274"/>
      <c r="F48" s="274"/>
      <c r="G48" s="274"/>
      <c r="H48" s="274"/>
      <c r="I48" s="274"/>
      <c r="J48" s="274"/>
      <c r="K48" s="274"/>
      <c r="L48" s="274"/>
      <c r="M48" s="133"/>
      <c r="N48" s="274"/>
      <c r="O48" s="133"/>
      <c r="P48" s="133"/>
      <c r="Q48" s="133"/>
    </row>
    <row r="49" spans="1:17" ht="12.75">
      <c r="A49" s="16" t="str">
        <f t="shared" si="2"/>
        <v>2.8</v>
      </c>
      <c r="B49" s="24">
        <f t="shared" si="1"/>
        <v>0</v>
      </c>
      <c r="C49" s="24"/>
      <c r="D49" s="18"/>
      <c r="E49" s="274"/>
      <c r="F49" s="274"/>
      <c r="G49" s="274"/>
      <c r="H49" s="274"/>
      <c r="I49" s="274"/>
      <c r="J49" s="274"/>
      <c r="K49" s="274"/>
      <c r="L49" s="274"/>
      <c r="M49" s="133"/>
      <c r="N49" s="274"/>
      <c r="O49" s="133"/>
      <c r="P49" s="133"/>
      <c r="Q49" s="133"/>
    </row>
    <row r="50" spans="1:17" ht="12.75">
      <c r="A50" s="16" t="str">
        <f t="shared" si="2"/>
        <v>2.9</v>
      </c>
      <c r="B50" s="24">
        <f t="shared" si="1"/>
        <v>0</v>
      </c>
      <c r="C50" s="24"/>
      <c r="D50" s="18"/>
      <c r="E50" s="274"/>
      <c r="F50" s="274"/>
      <c r="G50" s="274"/>
      <c r="H50" s="274"/>
      <c r="I50" s="274"/>
      <c r="J50" s="274"/>
      <c r="K50" s="274"/>
      <c r="L50" s="274"/>
      <c r="M50" s="133"/>
      <c r="N50" s="274"/>
      <c r="O50" s="133"/>
      <c r="P50" s="133"/>
      <c r="Q50" s="133"/>
    </row>
    <row r="51" spans="1:17" ht="12.75">
      <c r="A51" s="16" t="str">
        <f t="shared" si="2"/>
        <v>2.10</v>
      </c>
      <c r="B51" s="24"/>
      <c r="C51" s="24"/>
      <c r="D51" s="18"/>
      <c r="E51" s="274"/>
      <c r="F51" s="274"/>
      <c r="G51" s="274"/>
      <c r="H51" s="274"/>
      <c r="I51" s="274"/>
      <c r="J51" s="274"/>
      <c r="K51" s="274"/>
      <c r="L51" s="274"/>
      <c r="M51" s="133"/>
      <c r="N51" s="274"/>
      <c r="O51" s="133"/>
      <c r="P51" s="133"/>
      <c r="Q51" s="133"/>
    </row>
    <row r="52" spans="1:17" ht="12.75">
      <c r="A52" s="19"/>
      <c r="B52" s="27">
        <f>B27</f>
        <v>0</v>
      </c>
      <c r="C52" s="27"/>
      <c r="D52" s="29"/>
      <c r="E52" s="29"/>
      <c r="F52" s="284"/>
      <c r="G52" s="285"/>
      <c r="H52" s="286"/>
      <c r="I52" s="286"/>
      <c r="J52" s="286"/>
      <c r="K52" s="30"/>
      <c r="L52" s="30"/>
      <c r="M52" s="286"/>
      <c r="N52" s="286"/>
      <c r="O52" s="286"/>
      <c r="P52" s="287"/>
      <c r="Q52" s="287"/>
    </row>
    <row r="53" spans="1:17" ht="12.75">
      <c r="A53" s="277"/>
      <c r="B53" s="278"/>
      <c r="C53" s="279"/>
      <c r="D53" s="279"/>
      <c r="E53" s="279"/>
      <c r="F53" s="279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</row>
    <row r="55" spans="2:17" ht="33" customHeight="1">
      <c r="B55" s="289" t="s">
        <v>487</v>
      </c>
      <c r="C55" s="485" t="s">
        <v>488</v>
      </c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</row>
    <row r="56" spans="3:17" ht="30.75" customHeight="1">
      <c r="C56" s="485" t="s">
        <v>489</v>
      </c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</row>
    <row r="57" spans="3:17" ht="15">
      <c r="C57" s="485" t="s">
        <v>490</v>
      </c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/>
    </row>
    <row r="58" spans="1:17" ht="12.75">
      <c r="A58" s="11"/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</row>
    <row r="59" spans="1:17" s="280" customFormat="1" ht="12.75">
      <c r="A59" s="290"/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</row>
    <row r="61" spans="2:5" ht="12.75" hidden="1">
      <c r="B61" s="12" t="s">
        <v>491</v>
      </c>
      <c r="C61" s="291" t="s">
        <v>399</v>
      </c>
      <c r="D61" s="291" t="s">
        <v>380</v>
      </c>
      <c r="E61" s="292" t="s">
        <v>492</v>
      </c>
    </row>
    <row r="62" spans="3:5" ht="12.75" hidden="1">
      <c r="C62" s="293" t="s">
        <v>321</v>
      </c>
      <c r="D62" s="293" t="s">
        <v>387</v>
      </c>
      <c r="E62" s="294" t="s">
        <v>493</v>
      </c>
    </row>
    <row r="63" spans="3:5" ht="12.75" hidden="1">
      <c r="C63" s="293" t="s">
        <v>398</v>
      </c>
      <c r="D63" s="293" t="s">
        <v>390</v>
      </c>
      <c r="E63" s="295"/>
    </row>
    <row r="64" spans="3:4" ht="12.75" hidden="1">
      <c r="C64" s="293" t="s">
        <v>441</v>
      </c>
      <c r="D64" s="293" t="s">
        <v>494</v>
      </c>
    </row>
    <row r="65" spans="3:4" ht="12.75" hidden="1">
      <c r="C65" s="293" t="s">
        <v>495</v>
      </c>
      <c r="D65" s="296"/>
    </row>
    <row r="66" spans="3:4" ht="12.75" hidden="1">
      <c r="C66" s="293" t="s">
        <v>323</v>
      </c>
      <c r="D66" s="297"/>
    </row>
    <row r="67" spans="3:4" ht="12.75" hidden="1">
      <c r="C67" s="293" t="s">
        <v>324</v>
      </c>
      <c r="D67" s="297"/>
    </row>
    <row r="68" spans="3:4" ht="12.75" hidden="1">
      <c r="C68" s="293" t="s">
        <v>386</v>
      </c>
      <c r="D68" s="297"/>
    </row>
    <row r="69" spans="3:4" ht="12.75" hidden="1">
      <c r="C69" s="293" t="s">
        <v>384</v>
      </c>
      <c r="D69" s="297"/>
    </row>
    <row r="70" spans="3:4" ht="12.75" hidden="1">
      <c r="C70" s="293" t="s">
        <v>383</v>
      </c>
      <c r="D70" s="297"/>
    </row>
    <row r="71" spans="3:4" ht="12.75" hidden="1">
      <c r="C71" s="293" t="s">
        <v>494</v>
      </c>
      <c r="D71" s="297"/>
    </row>
    <row r="72" ht="12.75" hidden="1">
      <c r="C72" s="296"/>
    </row>
  </sheetData>
  <sheetProtection/>
  <mergeCells count="41">
    <mergeCell ref="B58:Q58"/>
    <mergeCell ref="P26:Q26"/>
    <mergeCell ref="P27:Q27"/>
    <mergeCell ref="P30:Q30"/>
    <mergeCell ref="P31:Q31"/>
    <mergeCell ref="B59:Q59"/>
    <mergeCell ref="P34:Q34"/>
    <mergeCell ref="P35:Q35"/>
    <mergeCell ref="P36:Q36"/>
    <mergeCell ref="P37:Q37"/>
    <mergeCell ref="P39:Q39"/>
    <mergeCell ref="C55:Q55"/>
    <mergeCell ref="C56:Q56"/>
    <mergeCell ref="C57:Q57"/>
    <mergeCell ref="K14:Q14"/>
    <mergeCell ref="P17:Q17"/>
    <mergeCell ref="P32:Q32"/>
    <mergeCell ref="P33:Q33"/>
    <mergeCell ref="P20:Q20"/>
    <mergeCell ref="P23:Q23"/>
    <mergeCell ref="P24:Q24"/>
    <mergeCell ref="P25:Q25"/>
    <mergeCell ref="P18:Q18"/>
    <mergeCell ref="P19:Q19"/>
    <mergeCell ref="P38:Q38"/>
    <mergeCell ref="K7:Q7"/>
    <mergeCell ref="K8:Q8"/>
    <mergeCell ref="K9:Q9"/>
    <mergeCell ref="K10:Q10"/>
    <mergeCell ref="P21:Q21"/>
    <mergeCell ref="P22:Q22"/>
    <mergeCell ref="K11:Q11"/>
    <mergeCell ref="K12:Q12"/>
    <mergeCell ref="A3:Q3"/>
    <mergeCell ref="K4:Q4"/>
    <mergeCell ref="A1:C1"/>
    <mergeCell ref="D1:G1"/>
    <mergeCell ref="A2:C2"/>
    <mergeCell ref="D2:G2"/>
    <mergeCell ref="K5:Q5"/>
    <mergeCell ref="K6:Q6"/>
  </mergeCells>
  <conditionalFormatting sqref="B18:B28 B42:B52">
    <cfRule type="cellIs" priority="1" dxfId="3" operator="equal" stopIfTrue="1">
      <formula>0</formula>
    </cfRule>
  </conditionalFormatting>
  <dataValidations count="3">
    <dataValidation type="list" allowBlank="1" showInputMessage="1" showErrorMessage="1" sqref="P42:Q52 K18:K27 G18:G27">
      <formula1>$E$61:$E$63</formula1>
    </dataValidation>
    <dataValidation type="list" allowBlank="1" showInputMessage="1" showErrorMessage="1" sqref="F18:F28">
      <formula1>$D$61:$D$65</formula1>
    </dataValidation>
    <dataValidation type="list" allowBlank="1" showInputMessage="1" showErrorMessage="1" sqref="C5:C14 C18:C28">
      <formula1>$C$61:$C$72</formula1>
    </dataValidation>
  </dataValidations>
  <printOptions horizontalCentered="1"/>
  <pageMargins left="0.3937007874015748" right="0" top="0.7874015748031497" bottom="0.3937007874015748" header="0" footer="0"/>
  <pageSetup fitToHeight="1" fitToWidth="1" horizontalDpi="300" verticalDpi="300" orientation="landscape" scale="64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showGridLines="0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11.19921875" defaultRowHeight="14.25"/>
  <cols>
    <col min="1" max="1" width="3.09765625" style="302" customWidth="1"/>
    <col min="2" max="2" width="14.3984375" style="302" customWidth="1"/>
    <col min="3" max="3" width="11.5" style="309" customWidth="1"/>
    <col min="4" max="4" width="7" style="321" customWidth="1"/>
    <col min="5" max="5" width="7" style="309" customWidth="1"/>
    <col min="6" max="14" width="4.8984375" style="309" customWidth="1"/>
    <col min="15" max="17" width="4.59765625" style="309" customWidth="1"/>
    <col min="18" max="18" width="12" style="309" customWidth="1"/>
    <col min="19" max="20" width="11.796875" style="309" customWidth="1"/>
    <col min="21" max="22" width="8.796875" style="309" customWidth="1"/>
    <col min="23" max="23" width="16.59765625" style="309" customWidth="1"/>
    <col min="24" max="16384" width="11.19921875" style="302" customWidth="1"/>
  </cols>
  <sheetData>
    <row r="1" spans="1:23" ht="18">
      <c r="A1" s="489" t="s">
        <v>542</v>
      </c>
      <c r="B1" s="489"/>
      <c r="C1" s="489"/>
      <c r="D1" s="489"/>
      <c r="E1" s="489"/>
      <c r="F1" s="489"/>
      <c r="G1" s="489"/>
      <c r="H1" s="489"/>
      <c r="I1" s="308"/>
      <c r="J1" s="308"/>
      <c r="K1" s="308"/>
      <c r="L1" s="308"/>
      <c r="M1" s="308"/>
      <c r="N1" s="308"/>
      <c r="Q1" s="308"/>
      <c r="R1" s="308"/>
      <c r="S1" s="308"/>
      <c r="T1" s="308"/>
      <c r="U1" s="308"/>
      <c r="V1" s="308"/>
      <c r="W1" s="308"/>
    </row>
    <row r="2" spans="1:22" ht="19.5" customHeight="1">
      <c r="A2" s="489" t="s">
        <v>543</v>
      </c>
      <c r="B2" s="489"/>
      <c r="C2" s="489"/>
      <c r="D2" s="489"/>
      <c r="E2" s="489"/>
      <c r="F2" s="489"/>
      <c r="G2" s="489"/>
      <c r="H2" s="489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</row>
    <row r="3" spans="1:14" ht="23.25">
      <c r="A3" s="489" t="s">
        <v>544</v>
      </c>
      <c r="B3" s="489"/>
      <c r="C3" s="490"/>
      <c r="D3" s="490"/>
      <c r="E3" s="490"/>
      <c r="F3" s="490"/>
      <c r="G3" s="490"/>
      <c r="H3" s="490"/>
      <c r="I3" s="311"/>
      <c r="J3" s="311"/>
      <c r="K3" s="311"/>
      <c r="L3" s="311"/>
      <c r="M3" s="311"/>
      <c r="N3" s="311"/>
    </row>
    <row r="4" spans="1:14" ht="23.25">
      <c r="A4" s="303" t="s">
        <v>545</v>
      </c>
      <c r="B4" s="303"/>
      <c r="C4" s="312"/>
      <c r="D4" s="313"/>
      <c r="F4" s="311"/>
      <c r="G4" s="311"/>
      <c r="H4" s="311"/>
      <c r="I4" s="311"/>
      <c r="J4" s="311"/>
      <c r="K4" s="311"/>
      <c r="L4" s="311"/>
      <c r="M4" s="311"/>
      <c r="N4" s="311"/>
    </row>
    <row r="5" spans="1:23" s="305" customFormat="1" ht="11.25" customHeight="1" thickBot="1">
      <c r="A5" s="304"/>
      <c r="B5" s="304"/>
      <c r="C5" s="314"/>
      <c r="D5" s="315"/>
      <c r="E5" s="314"/>
      <c r="F5" s="314"/>
      <c r="G5" s="314"/>
      <c r="H5" s="314"/>
      <c r="I5" s="314"/>
      <c r="J5" s="314"/>
      <c r="K5" s="314"/>
      <c r="L5" s="316"/>
      <c r="M5" s="316"/>
      <c r="N5" s="316"/>
      <c r="O5" s="317"/>
      <c r="P5" s="318"/>
      <c r="Q5" s="318"/>
      <c r="R5" s="318"/>
      <c r="S5" s="318"/>
      <c r="T5" s="318"/>
      <c r="U5" s="319"/>
      <c r="V5" s="320"/>
      <c r="W5" s="318"/>
    </row>
    <row r="6" spans="1:26" s="306" customFormat="1" ht="65.25" customHeight="1">
      <c r="A6" s="491"/>
      <c r="B6" s="492" t="s">
        <v>546</v>
      </c>
      <c r="C6" s="491" t="s">
        <v>564</v>
      </c>
      <c r="D6" s="494" t="s">
        <v>547</v>
      </c>
      <c r="E6" s="491" t="s">
        <v>548</v>
      </c>
      <c r="F6" s="488" t="s">
        <v>565</v>
      </c>
      <c r="G6" s="488"/>
      <c r="H6" s="488"/>
      <c r="I6" s="488" t="s">
        <v>566</v>
      </c>
      <c r="J6" s="488"/>
      <c r="K6" s="488"/>
      <c r="L6" s="488" t="s">
        <v>549</v>
      </c>
      <c r="M6" s="488"/>
      <c r="N6" s="488"/>
      <c r="O6" s="488" t="s">
        <v>567</v>
      </c>
      <c r="P6" s="488"/>
      <c r="Q6" s="488"/>
      <c r="R6" s="488" t="s">
        <v>550</v>
      </c>
      <c r="S6" s="488"/>
      <c r="T6" s="488"/>
      <c r="U6" s="488" t="s">
        <v>551</v>
      </c>
      <c r="V6" s="488" t="s">
        <v>568</v>
      </c>
      <c r="W6" s="488" t="s">
        <v>552</v>
      </c>
      <c r="X6" s="488" t="s">
        <v>553</v>
      </c>
      <c r="Y6" s="488"/>
      <c r="Z6" s="488" t="s">
        <v>554</v>
      </c>
    </row>
    <row r="7" spans="1:26" s="306" customFormat="1" ht="50.25" customHeight="1">
      <c r="A7" s="491"/>
      <c r="B7" s="493"/>
      <c r="C7" s="491"/>
      <c r="D7" s="494"/>
      <c r="E7" s="491"/>
      <c r="F7" s="322" t="s">
        <v>555</v>
      </c>
      <c r="G7" s="322" t="s">
        <v>556</v>
      </c>
      <c r="H7" s="322" t="s">
        <v>557</v>
      </c>
      <c r="I7" s="322" t="s">
        <v>558</v>
      </c>
      <c r="J7" s="322" t="s">
        <v>559</v>
      </c>
      <c r="K7" s="322" t="s">
        <v>560</v>
      </c>
      <c r="L7" s="322" t="s">
        <v>555</v>
      </c>
      <c r="M7" s="322" t="s">
        <v>556</v>
      </c>
      <c r="N7" s="322" t="s">
        <v>557</v>
      </c>
      <c r="O7" s="322" t="s">
        <v>558</v>
      </c>
      <c r="P7" s="322" t="s">
        <v>559</v>
      </c>
      <c r="Q7" s="322" t="s">
        <v>560</v>
      </c>
      <c r="R7" s="322" t="s">
        <v>561</v>
      </c>
      <c r="S7" s="322" t="s">
        <v>562</v>
      </c>
      <c r="T7" s="322" t="s">
        <v>563</v>
      </c>
      <c r="U7" s="488"/>
      <c r="V7" s="488"/>
      <c r="W7" s="488"/>
      <c r="X7" s="488"/>
      <c r="Y7" s="488"/>
      <c r="Z7" s="488"/>
    </row>
    <row r="8" spans="1:26" ht="43.5" customHeight="1">
      <c r="A8" s="323">
        <v>1</v>
      </c>
      <c r="B8" s="324"/>
      <c r="C8" s="325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7"/>
      <c r="Y8" s="328"/>
      <c r="Z8" s="329"/>
    </row>
    <row r="9" spans="1:26" ht="43.5" customHeight="1">
      <c r="A9" s="323">
        <v>2</v>
      </c>
      <c r="B9" s="324"/>
      <c r="C9" s="325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8"/>
      <c r="Y9" s="328"/>
      <c r="Z9" s="329"/>
    </row>
    <row r="10" spans="1:26" ht="43.5" customHeight="1">
      <c r="A10" s="323">
        <v>3</v>
      </c>
      <c r="B10" s="324"/>
      <c r="C10" s="325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8"/>
      <c r="Y10" s="328"/>
      <c r="Z10" s="329"/>
    </row>
    <row r="11" spans="1:26" ht="43.5" customHeight="1">
      <c r="A11" s="323">
        <v>4</v>
      </c>
      <c r="B11" s="324"/>
      <c r="C11" s="325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8"/>
      <c r="Y11" s="328"/>
      <c r="Z11" s="329"/>
    </row>
    <row r="12" spans="1:26" ht="43.5" customHeight="1">
      <c r="A12" s="323">
        <v>5</v>
      </c>
      <c r="B12" s="324"/>
      <c r="C12" s="325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8"/>
      <c r="Y12" s="328"/>
      <c r="Z12" s="329"/>
    </row>
    <row r="13" spans="1:26" ht="43.5" customHeight="1">
      <c r="A13" s="323">
        <v>6</v>
      </c>
      <c r="B13" s="324"/>
      <c r="C13" s="325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8"/>
      <c r="Y13" s="328"/>
      <c r="Z13" s="329"/>
    </row>
    <row r="14" spans="1:26" ht="43.5" customHeight="1">
      <c r="A14" s="323">
        <v>7</v>
      </c>
      <c r="B14" s="324"/>
      <c r="C14" s="325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8"/>
      <c r="Y14" s="328"/>
      <c r="Z14" s="329"/>
    </row>
    <row r="15" spans="1:26" ht="43.5" customHeight="1">
      <c r="A15" s="323">
        <v>8</v>
      </c>
      <c r="B15" s="324"/>
      <c r="C15" s="325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8"/>
      <c r="Y15" s="328"/>
      <c r="Z15" s="329"/>
    </row>
    <row r="16" spans="1:26" ht="43.5" customHeight="1">
      <c r="A16" s="323">
        <v>9</v>
      </c>
      <c r="B16" s="324"/>
      <c r="C16" s="325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8"/>
      <c r="Y16" s="328"/>
      <c r="Z16" s="329"/>
    </row>
    <row r="17" spans="1:26" ht="43.5" customHeight="1">
      <c r="A17" s="323">
        <v>10</v>
      </c>
      <c r="B17" s="324"/>
      <c r="C17" s="325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8"/>
      <c r="Y17" s="328"/>
      <c r="Z17" s="329"/>
    </row>
    <row r="18" spans="1:26" ht="43.5" customHeight="1">
      <c r="A18" s="323">
        <v>11</v>
      </c>
      <c r="B18" s="324"/>
      <c r="C18" s="325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8"/>
      <c r="Y18" s="328"/>
      <c r="Z18" s="329"/>
    </row>
    <row r="19" spans="1:26" ht="43.5" customHeight="1">
      <c r="A19" s="323">
        <v>12</v>
      </c>
      <c r="B19" s="324"/>
      <c r="C19" s="325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8"/>
      <c r="Y19" s="328"/>
      <c r="Z19" s="329"/>
    </row>
    <row r="20" spans="1:26" ht="43.5" customHeight="1">
      <c r="A20" s="323">
        <v>13</v>
      </c>
      <c r="B20" s="324"/>
      <c r="C20" s="325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8"/>
      <c r="Y20" s="328"/>
      <c r="Z20" s="329"/>
    </row>
    <row r="21" spans="1:26" ht="43.5" customHeight="1">
      <c r="A21" s="323">
        <v>14</v>
      </c>
      <c r="B21" s="324"/>
      <c r="C21" s="325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8"/>
      <c r="Y21" s="328"/>
      <c r="Z21" s="329"/>
    </row>
    <row r="22" spans="1:2" ht="14.25">
      <c r="A22" s="307"/>
      <c r="B22" s="307"/>
    </row>
    <row r="23" spans="1:2" ht="14.25">
      <c r="A23" s="307"/>
      <c r="B23" s="307"/>
    </row>
  </sheetData>
  <sheetProtection/>
  <mergeCells count="19">
    <mergeCell ref="A1:H1"/>
    <mergeCell ref="A2:H2"/>
    <mergeCell ref="L6:N6"/>
    <mergeCell ref="W6:W7"/>
    <mergeCell ref="A6:A7"/>
    <mergeCell ref="B6:B7"/>
    <mergeCell ref="C6:C7"/>
    <mergeCell ref="D6:D7"/>
    <mergeCell ref="E6:E7"/>
    <mergeCell ref="Z6:Z7"/>
    <mergeCell ref="R6:T6"/>
    <mergeCell ref="U6:U7"/>
    <mergeCell ref="V6:V7"/>
    <mergeCell ref="X6:Y7"/>
    <mergeCell ref="A3:B3"/>
    <mergeCell ref="C3:H3"/>
    <mergeCell ref="F6:H6"/>
    <mergeCell ref="I6:K6"/>
    <mergeCell ref="O6:Q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Departamento Comercial</Manager>
  <Company>EPSA. S.A. E.S.P.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Datos Reconocimiento Cliente</dc:subject>
  <dc:creator>Jesús Rubio Delgado</dc:creator>
  <cp:keywords/>
  <dc:description/>
  <cp:lastModifiedBy>Jesus Rubio</cp:lastModifiedBy>
  <cp:lastPrinted>2008-05-08T03:12:27Z</cp:lastPrinted>
  <dcterms:created xsi:type="dcterms:W3CDTF">2002-10-30T05:15:21Z</dcterms:created>
  <dcterms:modified xsi:type="dcterms:W3CDTF">2012-01-31T16:17:34Z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